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20080" yWindow="4680" windowWidth="25600" windowHeight="15620" firstSheet="2" activeTab="5"/>
  </bookViews>
  <sheets>
    <sheet name="Rekapitulace stavby" sheetId="1" r:id="rId1"/>
    <sheet name="01 - Stavební část" sheetId="2" r:id="rId2"/>
    <sheet name="02 - Přepojení VZT" sheetId="3" r:id="rId3"/>
    <sheet name="03 - Vzduchotechnika" sheetId="4" r:id="rId4"/>
    <sheet name="04 - Silnoproudá elektrot..." sheetId="5" r:id="rId5"/>
    <sheet name="05 - Vedlejší rozpočtové ..." sheetId="6" r:id="rId6"/>
  </sheets>
  <definedNames>
    <definedName name="_xlnm._FilterDatabase" localSheetId="1" hidden="1">'01 - Stavební část'!$C$133:$K$338</definedName>
    <definedName name="_xlnm._FilterDatabase" localSheetId="2" hidden="1">'02 - Přepojení VZT'!$C$117:$K$121</definedName>
    <definedName name="_xlnm._FilterDatabase" localSheetId="3" hidden="1">'03 - Vzduchotechnika'!$C$117:$K$121</definedName>
    <definedName name="_xlnm._FilterDatabase" localSheetId="4" hidden="1">'04 - Silnoproudá elektrot...'!$C$117:$K$121</definedName>
    <definedName name="_xlnm._FilterDatabase" localSheetId="5" hidden="1">'05 - Vedlejší rozpočtové ...'!$C$120:$K$130</definedName>
    <definedName name="_xlnm.Print_Area" localSheetId="1">'01 - Stavební část'!$C$4:$J$76,'01 - Stavební část'!$C$82:$J$115,'01 - Stavební část'!$C$121:$K$338</definedName>
    <definedName name="_xlnm.Print_Area" localSheetId="2">'02 - Přepojení VZT'!$C$4:$J$76,'02 - Přepojení VZT'!$C$82:$J$99,'02 - Přepojení VZT'!$C$105:$K$121</definedName>
    <definedName name="_xlnm.Print_Area" localSheetId="3">'03 - Vzduchotechnika'!$C$4:$J$76,'03 - Vzduchotechnika'!$C$82:$J$99,'03 - Vzduchotechnika'!$C$105:$K$121</definedName>
    <definedName name="_xlnm.Print_Area" localSheetId="4">'04 - Silnoproudá elektrot...'!$C$4:$J$76,'04 - Silnoproudá elektrot...'!$C$82:$J$99,'04 - Silnoproudá elektrot...'!$C$105:$K$121</definedName>
    <definedName name="_xlnm.Print_Area" localSheetId="5">'05 - Vedlejší rozpočtové ...'!$C$4:$J$76,'05 - Vedlejší rozpočtové ...'!$C$82:$J$102,'05 - Vedlejší rozpočtové ...'!$C$108:$K$130</definedName>
    <definedName name="_xlnm.Print_Area" localSheetId="0">'Rekapitulace stavby'!$D$4:$AO$76,'Rekapitulace stavby'!$C$82:$AQ$100</definedName>
    <definedName name="_xlnm.Print_Titles" localSheetId="1">'01 - Stavební část'!$133:$133</definedName>
    <definedName name="_xlnm.Print_Titles" localSheetId="2">'02 - Přepojení VZT'!$117:$117</definedName>
    <definedName name="_xlnm.Print_Titles" localSheetId="3">'03 - Vzduchotechnika'!$117:$117</definedName>
    <definedName name="_xlnm.Print_Titles" localSheetId="4">'04 - Silnoproudá elektrot...'!$117:$117</definedName>
    <definedName name="_xlnm.Print_Titles" localSheetId="5">'05 - Vedlejší rozpočtové ...'!$120:$120</definedName>
    <definedName name="_xlnm.Print_Titles" localSheetId="0">'Rekapitulace stavby'!$92:$92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30" i="6"/>
  <c r="BH130" i="6"/>
  <c r="BG130" i="6"/>
  <c r="BF130" i="6"/>
  <c r="T130" i="6"/>
  <c r="T129" i="6"/>
  <c r="R130" i="6"/>
  <c r="R129" i="6"/>
  <c r="P130" i="6"/>
  <c r="P129" i="6"/>
  <c r="BI128" i="6"/>
  <c r="BH128" i="6"/>
  <c r="BG128" i="6"/>
  <c r="BF128" i="6"/>
  <c r="T128" i="6"/>
  <c r="T127" i="6"/>
  <c r="R128" i="6"/>
  <c r="R127" i="6"/>
  <c r="P128" i="6"/>
  <c r="P127" i="6"/>
  <c r="BI126" i="6"/>
  <c r="BH126" i="6"/>
  <c r="BG126" i="6"/>
  <c r="BF126" i="6"/>
  <c r="T126" i="6"/>
  <c r="T125" i="6"/>
  <c r="R126" i="6"/>
  <c r="R125" i="6"/>
  <c r="P126" i="6"/>
  <c r="P125" i="6"/>
  <c r="BI124" i="6"/>
  <c r="BH124" i="6"/>
  <c r="BG124" i="6"/>
  <c r="BF124" i="6"/>
  <c r="T124" i="6"/>
  <c r="T123" i="6"/>
  <c r="T122" i="6"/>
  <c r="T121" i="6"/>
  <c r="R124" i="6"/>
  <c r="R123" i="6"/>
  <c r="R122" i="6"/>
  <c r="R121" i="6"/>
  <c r="P124" i="6"/>
  <c r="P123" i="6"/>
  <c r="P122" i="6"/>
  <c r="P121" i="6"/>
  <c r="AU99" i="1"/>
  <c r="J118" i="6"/>
  <c r="J117" i="6"/>
  <c r="F117" i="6"/>
  <c r="F115" i="6"/>
  <c r="E113" i="6"/>
  <c r="J92" i="6"/>
  <c r="J91" i="6"/>
  <c r="F91" i="6"/>
  <c r="F89" i="6"/>
  <c r="E87" i="6"/>
  <c r="J18" i="6"/>
  <c r="E18" i="6"/>
  <c r="F118" i="6"/>
  <c r="J17" i="6"/>
  <c r="J12" i="6"/>
  <c r="J89" i="6"/>
  <c r="E7" i="6"/>
  <c r="E111" i="6"/>
  <c r="J37" i="5"/>
  <c r="J36" i="5"/>
  <c r="AY98" i="1"/>
  <c r="J35" i="5"/>
  <c r="AX98" i="1"/>
  <c r="BI121" i="5"/>
  <c r="BH121" i="5"/>
  <c r="BG121" i="5"/>
  <c r="BF121" i="5"/>
  <c r="T121" i="5"/>
  <c r="T120" i="5"/>
  <c r="T119" i="5"/>
  <c r="T118" i="5"/>
  <c r="R121" i="5"/>
  <c r="R120" i="5"/>
  <c r="R119" i="5"/>
  <c r="R118" i="5"/>
  <c r="P121" i="5"/>
  <c r="P120" i="5"/>
  <c r="P119" i="5"/>
  <c r="P118" i="5"/>
  <c r="AU98" i="1"/>
  <c r="J115" i="5"/>
  <c r="J114" i="5"/>
  <c r="F114" i="5"/>
  <c r="F112" i="5"/>
  <c r="E110" i="5"/>
  <c r="J92" i="5"/>
  <c r="J91" i="5"/>
  <c r="F91" i="5"/>
  <c r="F89" i="5"/>
  <c r="E87" i="5"/>
  <c r="J18" i="5"/>
  <c r="E18" i="5"/>
  <c r="F115" i="5"/>
  <c r="J17" i="5"/>
  <c r="J12" i="5"/>
  <c r="J112" i="5"/>
  <c r="E7" i="5"/>
  <c r="E108" i="5"/>
  <c r="J37" i="4"/>
  <c r="J36" i="4"/>
  <c r="AY97" i="1"/>
  <c r="J35" i="4"/>
  <c r="AX97" i="1"/>
  <c r="BI121" i="4"/>
  <c r="BH121" i="4"/>
  <c r="BG121" i="4"/>
  <c r="BF121" i="4"/>
  <c r="T121" i="4"/>
  <c r="T120" i="4"/>
  <c r="T119" i="4"/>
  <c r="T118" i="4"/>
  <c r="R121" i="4"/>
  <c r="R120" i="4"/>
  <c r="R119" i="4"/>
  <c r="R118" i="4"/>
  <c r="P121" i="4"/>
  <c r="P120" i="4"/>
  <c r="P119" i="4"/>
  <c r="P118" i="4"/>
  <c r="AU97" i="1"/>
  <c r="J115" i="4"/>
  <c r="J114" i="4"/>
  <c r="F114" i="4"/>
  <c r="F112" i="4"/>
  <c r="E110" i="4"/>
  <c r="J92" i="4"/>
  <c r="J91" i="4"/>
  <c r="F91" i="4"/>
  <c r="F89" i="4"/>
  <c r="E87" i="4"/>
  <c r="J18" i="4"/>
  <c r="E18" i="4"/>
  <c r="F92" i="4"/>
  <c r="J17" i="4"/>
  <c r="J12" i="4"/>
  <c r="J89" i="4"/>
  <c r="E7" i="4"/>
  <c r="E85" i="4"/>
  <c r="J37" i="3"/>
  <c r="J36" i="3"/>
  <c r="AY96" i="1"/>
  <c r="J35" i="3"/>
  <c r="AX96" i="1"/>
  <c r="BI121" i="3"/>
  <c r="BH121" i="3"/>
  <c r="BG121" i="3"/>
  <c r="BF121" i="3"/>
  <c r="T121" i="3"/>
  <c r="T120" i="3"/>
  <c r="T119" i="3"/>
  <c r="T118" i="3"/>
  <c r="R121" i="3"/>
  <c r="R120" i="3"/>
  <c r="R119" i="3"/>
  <c r="R118" i="3"/>
  <c r="P121" i="3"/>
  <c r="P120" i="3"/>
  <c r="P119" i="3"/>
  <c r="P118" i="3"/>
  <c r="AU96" i="1"/>
  <c r="J115" i="3"/>
  <c r="J114" i="3"/>
  <c r="F114" i="3"/>
  <c r="F112" i="3"/>
  <c r="E110" i="3"/>
  <c r="J92" i="3"/>
  <c r="J91" i="3"/>
  <c r="F91" i="3"/>
  <c r="F89" i="3"/>
  <c r="E87" i="3"/>
  <c r="J18" i="3"/>
  <c r="E18" i="3"/>
  <c r="F92" i="3"/>
  <c r="J17" i="3"/>
  <c r="J12" i="3"/>
  <c r="J112" i="3"/>
  <c r="E7" i="3"/>
  <c r="E85" i="3"/>
  <c r="J37" i="2"/>
  <c r="J36" i="2"/>
  <c r="AY95" i="1"/>
  <c r="J35" i="2"/>
  <c r="AX95" i="1"/>
  <c r="BI337" i="2"/>
  <c r="BH337" i="2"/>
  <c r="BG337" i="2"/>
  <c r="BF337" i="2"/>
  <c r="T337" i="2"/>
  <c r="T336" i="2"/>
  <c r="R337" i="2"/>
  <c r="R336" i="2"/>
  <c r="P337" i="2"/>
  <c r="P336" i="2"/>
  <c r="BI335" i="2"/>
  <c r="BH335" i="2"/>
  <c r="BG335" i="2"/>
  <c r="BF335" i="2"/>
  <c r="T335" i="2"/>
  <c r="T334" i="2"/>
  <c r="T333" i="2"/>
  <c r="R335" i="2"/>
  <c r="R334" i="2"/>
  <c r="R333" i="2"/>
  <c r="P335" i="2"/>
  <c r="P334" i="2"/>
  <c r="P333" i="2"/>
  <c r="BI320" i="2"/>
  <c r="BH320" i="2"/>
  <c r="BG320" i="2"/>
  <c r="BF320" i="2"/>
  <c r="T320" i="2"/>
  <c r="T319" i="2"/>
  <c r="R320" i="2"/>
  <c r="R319" i="2"/>
  <c r="P320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296" i="2"/>
  <c r="BH296" i="2"/>
  <c r="BG296" i="2"/>
  <c r="BF296" i="2"/>
  <c r="T296" i="2"/>
  <c r="T295" i="2"/>
  <c r="R296" i="2"/>
  <c r="R295" i="2"/>
  <c r="P296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T271" i="2"/>
  <c r="R272" i="2"/>
  <c r="R271" i="2"/>
  <c r="P272" i="2"/>
  <c r="P271" i="2"/>
  <c r="BI270" i="2"/>
  <c r="BH270" i="2"/>
  <c r="BG270" i="2"/>
  <c r="BF270" i="2"/>
  <c r="T270" i="2"/>
  <c r="T269" i="2"/>
  <c r="R270" i="2"/>
  <c r="R269" i="2"/>
  <c r="P270" i="2"/>
  <c r="P269" i="2"/>
  <c r="BI268" i="2"/>
  <c r="BH268" i="2"/>
  <c r="BG268" i="2"/>
  <c r="BF268" i="2"/>
  <c r="T268" i="2"/>
  <c r="T267" i="2"/>
  <c r="R268" i="2"/>
  <c r="R267" i="2"/>
  <c r="P268" i="2"/>
  <c r="P267" i="2"/>
  <c r="BI265" i="2"/>
  <c r="BH265" i="2"/>
  <c r="BG265" i="2"/>
  <c r="BF265" i="2"/>
  <c r="T265" i="2"/>
  <c r="T264" i="2"/>
  <c r="R265" i="2"/>
  <c r="R264" i="2"/>
  <c r="P265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79" i="2"/>
  <c r="BH179" i="2"/>
  <c r="BG179" i="2"/>
  <c r="BF179" i="2"/>
  <c r="T179" i="2"/>
  <c r="R179" i="2"/>
  <c r="P179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37" i="2"/>
  <c r="BH137" i="2"/>
  <c r="BG137" i="2"/>
  <c r="BF137" i="2"/>
  <c r="T137" i="2"/>
  <c r="R137" i="2"/>
  <c r="P137" i="2"/>
  <c r="J131" i="2"/>
  <c r="J130" i="2"/>
  <c r="F130" i="2"/>
  <c r="F128" i="2"/>
  <c r="E126" i="2"/>
  <c r="J92" i="2"/>
  <c r="J91" i="2"/>
  <c r="F91" i="2"/>
  <c r="F89" i="2"/>
  <c r="E87" i="2"/>
  <c r="J18" i="2"/>
  <c r="E18" i="2"/>
  <c r="F131" i="2"/>
  <c r="J17" i="2"/>
  <c r="J12" i="2"/>
  <c r="J89" i="2"/>
  <c r="E7" i="2"/>
  <c r="E124" i="2"/>
  <c r="L90" i="1"/>
  <c r="AM90" i="1"/>
  <c r="AM89" i="1"/>
  <c r="L89" i="1"/>
  <c r="AM87" i="1"/>
  <c r="L87" i="1"/>
  <c r="L85" i="1"/>
  <c r="L84" i="1"/>
  <c r="J130" i="6"/>
  <c r="BK126" i="6"/>
  <c r="BK121" i="4"/>
  <c r="J121" i="3"/>
  <c r="BK337" i="2"/>
  <c r="J337" i="2"/>
  <c r="J317" i="2"/>
  <c r="BK315" i="2"/>
  <c r="J314" i="2"/>
  <c r="J310" i="2"/>
  <c r="BK304" i="2"/>
  <c r="BK296" i="2"/>
  <c r="J282" i="2"/>
  <c r="J277" i="2"/>
  <c r="BK274" i="2"/>
  <c r="J272" i="2"/>
  <c r="BK270" i="2"/>
  <c r="BK268" i="2"/>
  <c r="J261" i="2"/>
  <c r="J243" i="2"/>
  <c r="J237" i="2"/>
  <c r="J234" i="2"/>
  <c r="BK224" i="2"/>
  <c r="J223" i="2"/>
  <c r="BK222" i="2"/>
  <c r="BK216" i="2"/>
  <c r="BK214" i="2"/>
  <c r="J212" i="2"/>
  <c r="BK207" i="2"/>
  <c r="J197" i="2"/>
  <c r="BK193" i="2"/>
  <c r="J187" i="2"/>
  <c r="J159" i="2"/>
  <c r="J156" i="2"/>
  <c r="BK130" i="6"/>
  <c r="J128" i="6"/>
  <c r="J126" i="6"/>
  <c r="BK124" i="6"/>
  <c r="J124" i="6"/>
  <c r="BK121" i="5"/>
  <c r="BK121" i="3"/>
  <c r="BK335" i="2"/>
  <c r="J320" i="2"/>
  <c r="BK314" i="2"/>
  <c r="J313" i="2"/>
  <c r="J305" i="2"/>
  <c r="BK292" i="2"/>
  <c r="BK290" i="2"/>
  <c r="BK287" i="2"/>
  <c r="J279" i="2"/>
  <c r="BK277" i="2"/>
  <c r="J270" i="2"/>
  <c r="BK265" i="2"/>
  <c r="J260" i="2"/>
  <c r="J259" i="2"/>
  <c r="J253" i="2"/>
  <c r="J251" i="2"/>
  <c r="BK244" i="2"/>
  <c r="BK243" i="2"/>
  <c r="J240" i="2"/>
  <c r="BK237" i="2"/>
  <c r="BK231" i="2"/>
  <c r="J228" i="2"/>
  <c r="J216" i="2"/>
  <c r="J204" i="2"/>
  <c r="BK203" i="2"/>
  <c r="BK197" i="2"/>
  <c r="J193" i="2"/>
  <c r="J171" i="2"/>
  <c r="J168" i="2"/>
  <c r="BK167" i="2"/>
  <c r="J150" i="2"/>
  <c r="BK149" i="2"/>
  <c r="J148" i="2"/>
  <c r="J137" i="2"/>
  <c r="AS94" i="1"/>
  <c r="BK128" i="6"/>
  <c r="J121" i="4"/>
  <c r="J335" i="2"/>
  <c r="BK320" i="2"/>
  <c r="BK318" i="2"/>
  <c r="J315" i="2"/>
  <c r="BK313" i="2"/>
  <c r="J312" i="2"/>
  <c r="BK310" i="2"/>
  <c r="BK306" i="2"/>
  <c r="BK305" i="2"/>
  <c r="J294" i="2"/>
  <c r="J293" i="2"/>
  <c r="J290" i="2"/>
  <c r="BK282" i="2"/>
  <c r="J280" i="2"/>
  <c r="BK279" i="2"/>
  <c r="J275" i="2"/>
  <c r="BK272" i="2"/>
  <c r="J268" i="2"/>
  <c r="J265" i="2"/>
  <c r="J263" i="2"/>
  <c r="BK261" i="2"/>
  <c r="BK260" i="2"/>
  <c r="BK253" i="2"/>
  <c r="BK251" i="2"/>
  <c r="BK240" i="2"/>
  <c r="BK234" i="2"/>
  <c r="J231" i="2"/>
  <c r="BK228" i="2"/>
  <c r="J224" i="2"/>
  <c r="BK215" i="2"/>
  <c r="BK211" i="2"/>
  <c r="BK209" i="2"/>
  <c r="BK204" i="2"/>
  <c r="J194" i="2"/>
  <c r="BK192" i="2"/>
  <c r="J179" i="2"/>
  <c r="J167" i="2"/>
  <c r="J162" i="2"/>
  <c r="BK159" i="2"/>
  <c r="BK156" i="2"/>
  <c r="BK150" i="2"/>
  <c r="BK148" i="2"/>
  <c r="BK146" i="2"/>
  <c r="J121" i="5"/>
  <c r="J34" i="4"/>
  <c r="J318" i="2"/>
  <c r="BK317" i="2"/>
  <c r="BK312" i="2"/>
  <c r="J306" i="2"/>
  <c r="J304" i="2"/>
  <c r="J296" i="2"/>
  <c r="BK294" i="2"/>
  <c r="BK293" i="2"/>
  <c r="J292" i="2"/>
  <c r="J287" i="2"/>
  <c r="BK280" i="2"/>
  <c r="BK275" i="2"/>
  <c r="J274" i="2"/>
  <c r="BK263" i="2"/>
  <c r="BK259" i="2"/>
  <c r="J244" i="2"/>
  <c r="BK223" i="2"/>
  <c r="J222" i="2"/>
  <c r="J215" i="2"/>
  <c r="J214" i="2"/>
  <c r="BK212" i="2"/>
  <c r="J211" i="2"/>
  <c r="J209" i="2"/>
  <c r="J207" i="2"/>
  <c r="J203" i="2"/>
  <c r="BK194" i="2"/>
  <c r="J192" i="2"/>
  <c r="BK187" i="2"/>
  <c r="BK179" i="2"/>
  <c r="BK171" i="2"/>
  <c r="BK168" i="2"/>
  <c r="BK162" i="2"/>
  <c r="J149" i="2"/>
  <c r="J146" i="2"/>
  <c r="BK137" i="2"/>
  <c r="F37" i="5"/>
  <c r="BD98" i="1"/>
  <c r="F37" i="4"/>
  <c r="BD97" i="1"/>
  <c r="F35" i="3"/>
  <c r="BB96" i="1"/>
  <c r="J34" i="5"/>
  <c r="AW98" i="1"/>
  <c r="F35" i="4"/>
  <c r="BB97" i="1"/>
  <c r="F37" i="3"/>
  <c r="BD96" i="1"/>
  <c r="F36" i="5"/>
  <c r="BC98" i="1"/>
  <c r="F34" i="4"/>
  <c r="BA97" i="1"/>
  <c r="J34" i="3"/>
  <c r="AW96" i="1"/>
  <c r="F35" i="5"/>
  <c r="BB98" i="1"/>
  <c r="F36" i="4"/>
  <c r="BC97" i="1"/>
  <c r="F36" i="3"/>
  <c r="BC96" i="1"/>
  <c r="BK161" i="2"/>
  <c r="J161" i="2"/>
  <c r="J99" i="2"/>
  <c r="BK213" i="2"/>
  <c r="J213" i="2"/>
  <c r="J100" i="2"/>
  <c r="BK136" i="2"/>
  <c r="J136" i="2"/>
  <c r="J98" i="2"/>
  <c r="R136" i="2"/>
  <c r="P161" i="2"/>
  <c r="P213" i="2"/>
  <c r="BK258" i="2"/>
  <c r="J258" i="2"/>
  <c r="J101" i="2"/>
  <c r="P258" i="2"/>
  <c r="T273" i="2"/>
  <c r="T281" i="2"/>
  <c r="T303" i="2"/>
  <c r="T266" i="2"/>
  <c r="BK303" i="2"/>
  <c r="J303" i="2"/>
  <c r="J110" i="2"/>
  <c r="P136" i="2"/>
  <c r="P135" i="2"/>
  <c r="T161" i="2"/>
  <c r="T213" i="2"/>
  <c r="T258" i="2"/>
  <c r="P273" i="2"/>
  <c r="P281" i="2"/>
  <c r="P303" i="2"/>
  <c r="P266" i="2"/>
  <c r="BK281" i="2"/>
  <c r="J281" i="2"/>
  <c r="J108" i="2"/>
  <c r="R281" i="2"/>
  <c r="R303" i="2"/>
  <c r="T136" i="2"/>
  <c r="T135" i="2"/>
  <c r="R161" i="2"/>
  <c r="R213" i="2"/>
  <c r="R258" i="2"/>
  <c r="BK273" i="2"/>
  <c r="J273" i="2"/>
  <c r="J107" i="2"/>
  <c r="R273" i="2"/>
  <c r="R266" i="2"/>
  <c r="BE149" i="2"/>
  <c r="BE150" i="2"/>
  <c r="BE159" i="2"/>
  <c r="BE215" i="2"/>
  <c r="BE224" i="2"/>
  <c r="BE231" i="2"/>
  <c r="BE240" i="2"/>
  <c r="BE260" i="2"/>
  <c r="BE268" i="2"/>
  <c r="BE277" i="2"/>
  <c r="BE279" i="2"/>
  <c r="BE280" i="2"/>
  <c r="BE304" i="2"/>
  <c r="BE312" i="2"/>
  <c r="BE313" i="2"/>
  <c r="BE314" i="2"/>
  <c r="BK120" i="4"/>
  <c r="BK119" i="4"/>
  <c r="BK118" i="4"/>
  <c r="J118" i="4"/>
  <c r="J96" i="4"/>
  <c r="F92" i="2"/>
  <c r="BE167" i="2"/>
  <c r="BE193" i="2"/>
  <c r="BE194" i="2"/>
  <c r="BE203" i="2"/>
  <c r="BE212" i="2"/>
  <c r="BE214" i="2"/>
  <c r="BE216" i="2"/>
  <c r="BE237" i="2"/>
  <c r="BE243" i="2"/>
  <c r="BE259" i="2"/>
  <c r="BE270" i="2"/>
  <c r="BE282" i="2"/>
  <c r="BE293" i="2"/>
  <c r="BE294" i="2"/>
  <c r="BE296" i="2"/>
  <c r="BK271" i="2"/>
  <c r="J271" i="2"/>
  <c r="J106" i="2"/>
  <c r="BK336" i="2"/>
  <c r="J336" i="2"/>
  <c r="J114" i="2"/>
  <c r="E108" i="3"/>
  <c r="F115" i="3"/>
  <c r="BK120" i="3"/>
  <c r="J120" i="3"/>
  <c r="J98" i="3"/>
  <c r="J112" i="4"/>
  <c r="F115" i="4"/>
  <c r="AW97" i="1"/>
  <c r="E85" i="5"/>
  <c r="J89" i="5"/>
  <c r="F92" i="5"/>
  <c r="BE128" i="6"/>
  <c r="J128" i="2"/>
  <c r="BE156" i="2"/>
  <c r="BE179" i="2"/>
  <c r="BE204" i="2"/>
  <c r="BE207" i="2"/>
  <c r="BE211" i="2"/>
  <c r="BE222" i="2"/>
  <c r="BE223" i="2"/>
  <c r="BE234" i="2"/>
  <c r="BE261" i="2"/>
  <c r="BE274" i="2"/>
  <c r="BE306" i="2"/>
  <c r="BE310" i="2"/>
  <c r="BE315" i="2"/>
  <c r="BE317" i="2"/>
  <c r="BK264" i="2"/>
  <c r="J264" i="2"/>
  <c r="J102" i="2"/>
  <c r="BK269" i="2"/>
  <c r="J269" i="2"/>
  <c r="J105" i="2"/>
  <c r="J89" i="3"/>
  <c r="BE121" i="3"/>
  <c r="E108" i="4"/>
  <c r="BE121" i="4"/>
  <c r="BK120" i="5"/>
  <c r="BK119" i="5"/>
  <c r="BK118" i="5"/>
  <c r="J118" i="5"/>
  <c r="E85" i="6"/>
  <c r="F92" i="6"/>
  <c r="J115" i="6"/>
  <c r="BE126" i="6"/>
  <c r="BK123" i="6"/>
  <c r="J123" i="6"/>
  <c r="J98" i="6"/>
  <c r="E85" i="2"/>
  <c r="BE137" i="2"/>
  <c r="BE146" i="2"/>
  <c r="BE148" i="2"/>
  <c r="BE162" i="2"/>
  <c r="BE168" i="2"/>
  <c r="BE171" i="2"/>
  <c r="BE187" i="2"/>
  <c r="BE192" i="2"/>
  <c r="BE197" i="2"/>
  <c r="BE209" i="2"/>
  <c r="BE228" i="2"/>
  <c r="BE244" i="2"/>
  <c r="BE251" i="2"/>
  <c r="BE253" i="2"/>
  <c r="BE263" i="2"/>
  <c r="BE265" i="2"/>
  <c r="BE272" i="2"/>
  <c r="BE275" i="2"/>
  <c r="BE287" i="2"/>
  <c r="BE290" i="2"/>
  <c r="BE292" i="2"/>
  <c r="BE305" i="2"/>
  <c r="BE318" i="2"/>
  <c r="BE320" i="2"/>
  <c r="BE335" i="2"/>
  <c r="BE337" i="2"/>
  <c r="BK267" i="2"/>
  <c r="BK295" i="2"/>
  <c r="J295" i="2"/>
  <c r="J109" i="2"/>
  <c r="BK319" i="2"/>
  <c r="J319" i="2"/>
  <c r="J111" i="2"/>
  <c r="BK334" i="2"/>
  <c r="J334" i="2"/>
  <c r="J113" i="2"/>
  <c r="BE121" i="5"/>
  <c r="BE124" i="6"/>
  <c r="BE130" i="6"/>
  <c r="BK125" i="6"/>
  <c r="J125" i="6"/>
  <c r="J99" i="6"/>
  <c r="BK127" i="6"/>
  <c r="J127" i="6"/>
  <c r="J100" i="6"/>
  <c r="BK129" i="6"/>
  <c r="J129" i="6"/>
  <c r="J101" i="6"/>
  <c r="F34" i="2"/>
  <c r="BA95" i="1"/>
  <c r="F36" i="2"/>
  <c r="BC95" i="1"/>
  <c r="F34" i="3"/>
  <c r="BA96" i="1"/>
  <c r="J34" i="2"/>
  <c r="AW95" i="1"/>
  <c r="F35" i="2"/>
  <c r="BB95" i="1"/>
  <c r="F36" i="6"/>
  <c r="BC99" i="1"/>
  <c r="F35" i="6"/>
  <c r="BB99" i="1"/>
  <c r="F33" i="3"/>
  <c r="AZ96" i="1"/>
  <c r="J34" i="6"/>
  <c r="AW99" i="1"/>
  <c r="F37" i="6"/>
  <c r="BD99" i="1"/>
  <c r="F34" i="5"/>
  <c r="BA98" i="1"/>
  <c r="J33" i="4"/>
  <c r="AV97" i="1"/>
  <c r="F34" i="6"/>
  <c r="BA99" i="1"/>
  <c r="F37" i="2"/>
  <c r="BD95" i="1"/>
  <c r="J30" i="5"/>
  <c r="AG98" i="1"/>
  <c r="J33" i="5"/>
  <c r="AV98" i="1"/>
  <c r="AT98" i="1"/>
  <c r="BK266" i="2"/>
  <c r="J266" i="2"/>
  <c r="J103" i="2"/>
  <c r="T134" i="2"/>
  <c r="P134" i="2"/>
  <c r="AU95" i="1"/>
  <c r="R135" i="2"/>
  <c r="R134" i="2"/>
  <c r="BK135" i="2"/>
  <c r="J135" i="2"/>
  <c r="J97" i="2"/>
  <c r="J119" i="4"/>
  <c r="J97" i="4"/>
  <c r="J267" i="2"/>
  <c r="J104" i="2"/>
  <c r="BK333" i="2"/>
  <c r="J333" i="2"/>
  <c r="J112" i="2"/>
  <c r="BK119" i="3"/>
  <c r="J119" i="3"/>
  <c r="J97" i="3"/>
  <c r="J120" i="4"/>
  <c r="J98" i="4"/>
  <c r="J119" i="5"/>
  <c r="J97" i="5"/>
  <c r="J120" i="5"/>
  <c r="J98" i="5"/>
  <c r="J96" i="5"/>
  <c r="BK122" i="6"/>
  <c r="J122" i="6"/>
  <c r="J97" i="6"/>
  <c r="J39" i="5"/>
  <c r="AN98" i="1"/>
  <c r="BA94" i="1"/>
  <c r="W30" i="1"/>
  <c r="F33" i="2"/>
  <c r="AZ95" i="1"/>
  <c r="J30" i="4"/>
  <c r="AG97" i="1"/>
  <c r="F33" i="5"/>
  <c r="AZ98" i="1"/>
  <c r="BC94" i="1"/>
  <c r="AY94" i="1"/>
  <c r="BD94" i="1"/>
  <c r="W33" i="1"/>
  <c r="F33" i="6"/>
  <c r="AZ99" i="1"/>
  <c r="J33" i="6"/>
  <c r="AV99" i="1"/>
  <c r="AT99" i="1"/>
  <c r="AU94" i="1"/>
  <c r="J33" i="3"/>
  <c r="AV96" i="1"/>
  <c r="AT96" i="1"/>
  <c r="F33" i="4"/>
  <c r="AZ97" i="1"/>
  <c r="AT97" i="1"/>
  <c r="J33" i="2"/>
  <c r="AV95" i="1"/>
  <c r="AT95" i="1"/>
  <c r="BB94" i="1"/>
  <c r="W31" i="1"/>
  <c r="BK134" i="2"/>
  <c r="J134" i="2"/>
  <c r="J96" i="2"/>
  <c r="J39" i="4"/>
  <c r="BK118" i="3"/>
  <c r="J118" i="3"/>
  <c r="BK121" i="6"/>
  <c r="J121" i="6"/>
  <c r="AN97" i="1"/>
  <c r="AZ94" i="1"/>
  <c r="W29" i="1"/>
  <c r="AW94" i="1"/>
  <c r="AK30" i="1"/>
  <c r="J30" i="3"/>
  <c r="AG96" i="1"/>
  <c r="AN96" i="1"/>
  <c r="AX94" i="1"/>
  <c r="W32" i="1"/>
  <c r="J30" i="6"/>
  <c r="AG99" i="1"/>
  <c r="AN99" i="1"/>
  <c r="J96" i="3"/>
  <c r="J39" i="6"/>
  <c r="J96" i="6"/>
  <c r="J39" i="3"/>
  <c r="J30" i="2"/>
  <c r="AG95" i="1"/>
  <c r="AN95" i="1"/>
  <c r="AV94" i="1"/>
  <c r="AK29" i="1"/>
  <c r="J39" i="2"/>
  <c r="AG94" i="1"/>
  <c r="AT94" i="1"/>
  <c r="AN94" i="1"/>
  <c r="AK26" i="1"/>
  <c r="AK35" i="1"/>
</calcChain>
</file>

<file path=xl/sharedStrings.xml><?xml version="1.0" encoding="utf-8"?>
<sst xmlns="http://schemas.openxmlformats.org/spreadsheetml/2006/main" count="3177" uniqueCount="578">
  <si>
    <t>Export Komplet</t>
  </si>
  <si>
    <t/>
  </si>
  <si>
    <t>2.0</t>
  </si>
  <si>
    <t>False</t>
  </si>
  <si>
    <t>{3b6d8fee-9939-4df6-adf0-5fab6b676bb8}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</si>
  <si>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</si>
  <si>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</si>
  <si>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</si>
  <si>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</si>
  <si>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</si>
  <si>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</si>
  <si>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</si>
  <si>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</si>
  <si>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</si>
  <si>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Balsinek024</t>
  </si>
  <si>
    <t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</si>
  <si>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>Stavba:</t>
  </si>
  <si>
    <t>ZŠ Odry Komenského - VZT zařízení školní kuchyně</t>
  </si>
  <si>
    <t>KSO:</t>
  </si>
  <si>
    <t>CC-CZ:</t>
  </si>
  <si>
    <t>Místo:</t>
  </si>
  <si>
    <t>Odry</t>
  </si>
  <si>
    <t>Datum:</t>
  </si>
  <si>
    <t>5. 10. 2020</t>
  </si>
  <si>
    <t>Zadavatel:</t>
  </si>
  <si>
    <t>IČ:</t>
  </si>
  <si>
    <t>Město Odry</t>
  </si>
  <si>
    <t>DIČ:</t>
  </si>
  <si>
    <t>Uchazeč:</t>
  </si>
  <si>
    <t>Vyplň údaj</t>
  </si>
  <si>
    <t>Projektant:</t>
  </si>
  <si>
    <t>PRINEX GROUP s.r.o.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</si>
  <si>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</si>
  <si>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</si>
  <si>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</si>
  <si>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</si>
  <si>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</si>
  <si>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</si>
  <si>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</si>
  <si>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</si>
  <si>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</si>
  <si>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</si>
  <si>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</si>
  <si>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</si>
  <si>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</si>
  <si>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</si>
  <si>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</si>
  <si>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</si>
  <si>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</si>
  <si>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</si>
  <si>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</si>
  <si>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</si>
  <si>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</si>
  <si>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</si>
  <si>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</si>
  <si>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</si>
  <si>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</si>
  <si>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</si>
  <si>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</si>
  <si>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</si>
  <si>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</si>
  <si>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</si>
  <si>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</si>
  <si>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</si>
  <si>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</si>
  <si>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</si>
  <si>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</si>
  <si>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</si>
  <si>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</si>
  <si>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</si>
  <si>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</si>
  <si>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</si>
  <si>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</si>
  <si>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</si>
  <si>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</si>
  <si>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</si>
  <si>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</si>
  <si>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</si>
  <si>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</si>
  <si>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</si>
  <si>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</si>
  <si>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</si>
  <si>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</si>
  <si>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</si>
  <si>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</si>
  <si>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{0aa75462-3b21-498e-91b0-c29a84e39427}</t>
  </si>
  <si>
    <t>2</t>
  </si>
  <si>
    <t>02</t>
  </si>
  <si>
    <t>{674df10d-ad1b-4699-8e0d-651efa1c3b56}</t>
  </si>
  <si>
    <t>03</t>
  </si>
  <si>
    <t>Vzduchotechnika</t>
  </si>
  <si>
    <t>{5d6f1e1b-33e9-4bb9-8e5d-300855879c70}</t>
  </si>
  <si>
    <t>04</t>
  </si>
  <si>
    <t>Silnoproudá elektrotechnika</t>
  </si>
  <si>
    <t>{fafb724e-4640-49d2-b7da-9ab98b0e6822}</t>
  </si>
  <si>
    <t>05</t>
  </si>
  <si>
    <t>Vedlejší rozpočtové náklady</t>
  </si>
  <si>
    <t>{38facac8-4819-4e47-8b0a-e6f551f44fe1}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</si>
  <si>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</si>
  <si>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</si>
  <si>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</si>
  <si>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</si>
  <si>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</si>
  <si>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</si>
  <si>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</si>
  <si>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</si>
  <si>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</si>
  <si>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</si>
  <si>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</si>
  <si>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</si>
  <si>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</si>
  <si>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</si>
  <si>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</si>
  <si>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</si>
  <si>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</si>
  <si>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731 - Ústřední vytápění - kotelny</t>
  </si>
  <si>
    <t xml:space="preserve">    751 - Vzduchotechnika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</si>
  <si>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</si>
  <si>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</si>
  <si>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</si>
  <si>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</si>
  <si>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</si>
  <si>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</si>
  <si>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</si>
  <si>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</si>
  <si>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</si>
  <si>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</si>
  <si>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</si>
  <si>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</si>
  <si>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</si>
  <si>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</si>
  <si>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</si>
  <si>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</si>
  <si>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</si>
  <si>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</si>
  <si>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</si>
  <si>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</si>
  <si>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</si>
  <si>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</si>
  <si>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</si>
  <si>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</si>
  <si>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</si>
  <si>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</si>
  <si>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311272341</t>
  </si>
  <si>
    <t>Zdivo z pórobetonových tvárnic na pero a drážku přes P2 do P4 přes 450 do 600 kg/m3 na tenkovrstvou maltu tl 375 mm</t>
  </si>
  <si>
    <t>m2</t>
  </si>
  <si>
    <t>CS ÚRS 2020 01</t>
  </si>
  <si>
    <t>4</t>
  </si>
  <si>
    <t>705218037</t>
  </si>
  <si>
    <t>VV</t>
  </si>
  <si>
    <t>1.NP odk.08</t>
  </si>
  <si>
    <t>1,76*2,4</t>
  </si>
  <si>
    <t>0,85*2,4</t>
  </si>
  <si>
    <t>2.NP odk.12</t>
  </si>
  <si>
    <t>0,45*0,45</t>
  </si>
  <si>
    <t>0,6*0,7</t>
  </si>
  <si>
    <t>Součet</t>
  </si>
  <si>
    <t>7</t>
  </si>
  <si>
    <t>317121101</t>
  </si>
  <si>
    <t>Montáž prefabrikovaných překladů délky do 1500 mm</t>
  </si>
  <si>
    <t>kus</t>
  </si>
  <si>
    <t>-1090469249</t>
  </si>
  <si>
    <t>3+3</t>
  </si>
  <si>
    <t>M</t>
  </si>
  <si>
    <t>59321150</t>
  </si>
  <si>
    <t>překlad železobetonový RZP vylehčený 1190x115x240mm</t>
  </si>
  <si>
    <t>CS ÚRS 2019 02</t>
  </si>
  <si>
    <t>8</t>
  </si>
  <si>
    <t>24225439</t>
  </si>
  <si>
    <t>59321151</t>
  </si>
  <si>
    <t>překlad železobetonový RZP vylehčený 1490x115x240mm</t>
  </si>
  <si>
    <t>-1963838640</t>
  </si>
  <si>
    <t>5</t>
  </si>
  <si>
    <t>342272215</t>
  </si>
  <si>
    <t>Příčka z pórobetonových hladkých tvárnic na tenkovrstvou maltu tl 75 mm</t>
  </si>
  <si>
    <t>989176385</t>
  </si>
  <si>
    <t>1.NP odk.10</t>
  </si>
  <si>
    <t>(4,37+0,2)*3,58</t>
  </si>
  <si>
    <t>2.NP</t>
  </si>
  <si>
    <t>(2,912+0,95)*2,9</t>
  </si>
  <si>
    <t>6</t>
  </si>
  <si>
    <t>342272225</t>
  </si>
  <si>
    <t>Příčka z pórobetonových hladkých tvárnic na tenkovrstvou maltu tl 100 mm</t>
  </si>
  <si>
    <t>-2058014454</t>
  </si>
  <si>
    <t>odk.09</t>
  </si>
  <si>
    <t>0,95*4,92</t>
  </si>
  <si>
    <t>342291121</t>
  </si>
  <si>
    <t>Ukotvení příček k cihelným konstrukcím plochými kotvami</t>
  </si>
  <si>
    <t>m</t>
  </si>
  <si>
    <t>-1984619898</t>
  </si>
  <si>
    <t>4,92*3+2,9*2</t>
  </si>
  <si>
    <t>Úpravy povrchů, podlahy a osazování výplní</t>
  </si>
  <si>
    <t>611325122</t>
  </si>
  <si>
    <t>Vápenocementová štuková omítka rýh ve stropech šířky do 300 mm</t>
  </si>
  <si>
    <t>-360263436</t>
  </si>
  <si>
    <t>po odbourání příčky</t>
  </si>
  <si>
    <t>2,05*0,2</t>
  </si>
  <si>
    <t>0,9*0,2</t>
  </si>
  <si>
    <t>9</t>
  </si>
  <si>
    <t>611325222</t>
  </si>
  <si>
    <t>Vápenocementová štuková omítka malých ploch do 0,25 m2 na stropech</t>
  </si>
  <si>
    <t>650479114</t>
  </si>
  <si>
    <t>10</t>
  </si>
  <si>
    <t>611325223</t>
  </si>
  <si>
    <t>Vápenocementová štuková omítka malých ploch do 1,0 m2 na stropech</t>
  </si>
  <si>
    <t>-1536679131</t>
  </si>
  <si>
    <t>prostupy stropem 1.PP</t>
  </si>
  <si>
    <t>11</t>
  </si>
  <si>
    <t>612142001</t>
  </si>
  <si>
    <t>Potažení vnitřních stěn sklovláknitým pletivem vtlačeným do tenkovrstvé hmoty</t>
  </si>
  <si>
    <t>-1209738798</t>
  </si>
  <si>
    <t>odk.08</t>
  </si>
  <si>
    <t>(0,95*2+0,15)*4,92</t>
  </si>
  <si>
    <t>12</t>
  </si>
  <si>
    <t>612321141</t>
  </si>
  <si>
    <t>Vápenocementová omítka štuková dvouvrstvá vnitřních stěn nanášená ručně</t>
  </si>
  <si>
    <t>-1621566619</t>
  </si>
  <si>
    <t>(0,95*2+0,15)*(4,92-1,8)</t>
  </si>
  <si>
    <t>13</t>
  </si>
  <si>
    <t>612325122</t>
  </si>
  <si>
    <t>Vápenocementová štuková omítka rýh ve stěnách šířky do 300 mm</t>
  </si>
  <si>
    <t>-1813635683</t>
  </si>
  <si>
    <t>2,7*0,2*2</t>
  </si>
  <si>
    <t>4,92*0,2</t>
  </si>
  <si>
    <t>14</t>
  </si>
  <si>
    <t>612325222</t>
  </si>
  <si>
    <t>Vápenocementová štuková omítka malých ploch do 0,25 m2 na stěnách</t>
  </si>
  <si>
    <t>843994471</t>
  </si>
  <si>
    <t>612325223</t>
  </si>
  <si>
    <t>Vápenocementová štuková omítka malých ploch do 1,0 m2 na stěnách</t>
  </si>
  <si>
    <t>936112953</t>
  </si>
  <si>
    <t>16</t>
  </si>
  <si>
    <t>612325225</t>
  </si>
  <si>
    <t>Vápenocementová štuková omítka malých ploch do 4,0 m2 na stěnách</t>
  </si>
  <si>
    <t>1236236004</t>
  </si>
  <si>
    <t>2+2</t>
  </si>
  <si>
    <t>17</t>
  </si>
  <si>
    <t>612325302</t>
  </si>
  <si>
    <t>Vápenocementová štuková omítka ostění nebo nadpraží</t>
  </si>
  <si>
    <t>1082038097</t>
  </si>
  <si>
    <t>otvor v příčce</t>
  </si>
  <si>
    <t>(1,25+0,4)*2*0,15</t>
  </si>
  <si>
    <t>(0,71+0,8)*2*0,4</t>
  </si>
  <si>
    <t>(1,0+1,25)*2*0,4</t>
  </si>
  <si>
    <t>18</t>
  </si>
  <si>
    <t>619991011</t>
  </si>
  <si>
    <t>Obalení konstrukcí a prvků fólií přilepenou lepící páskou</t>
  </si>
  <si>
    <t>-128544031</t>
  </si>
  <si>
    <t>19</t>
  </si>
  <si>
    <t>619996125</t>
  </si>
  <si>
    <t>Ochrana svislých ploch obedněním</t>
  </si>
  <si>
    <t>699889047</t>
  </si>
  <si>
    <t>kuchyň-jídelna</t>
  </si>
  <si>
    <t>4,308*3,58</t>
  </si>
  <si>
    <t>20</t>
  </si>
  <si>
    <t>622225122</t>
  </si>
  <si>
    <t>Oprava kontaktního zateplení stěn z desek z minerální vlny tloušťky do 120 mm plochy do 0,25m2</t>
  </si>
  <si>
    <t>1399585282</t>
  </si>
  <si>
    <t>"odk.12"    1</t>
  </si>
  <si>
    <t>622225123</t>
  </si>
  <si>
    <t>Oprava kontaktního zateplení stěn z desek z minerální vlny tloušťky do 120 mm plochy do 0,5m2</t>
  </si>
  <si>
    <t>1478867551</t>
  </si>
  <si>
    <t>22</t>
  </si>
  <si>
    <t>622525102</t>
  </si>
  <si>
    <t>Tenkovrstvá omítka malých ploch do 0,25m2 na stěnách</t>
  </si>
  <si>
    <t>2041654286</t>
  </si>
  <si>
    <t>23</t>
  </si>
  <si>
    <t>622525103</t>
  </si>
  <si>
    <t>Tenkovrstvá omítka malých ploch do 0,5m2 na stěnách</t>
  </si>
  <si>
    <t>-1019781949</t>
  </si>
  <si>
    <t>Ostatní konstrukce a práce, bourání</t>
  </si>
  <si>
    <t>24</t>
  </si>
  <si>
    <t>949101111</t>
  </si>
  <si>
    <t>Lešení pomocné pro objekty pozemních staveb s lešeňovou podlahou v do 1,9 m zatížení do 150 kg/m2</t>
  </si>
  <si>
    <t>686249459</t>
  </si>
  <si>
    <t>25</t>
  </si>
  <si>
    <t>952901111</t>
  </si>
  <si>
    <t>Vyčištění budov bytové a občanské výstavby při výšce podlaží do 4 m</t>
  </si>
  <si>
    <t>-738465604</t>
  </si>
  <si>
    <t>26</t>
  </si>
  <si>
    <t>962031133</t>
  </si>
  <si>
    <t>Bourání příček z cihel pálených na MVC tl do 150 mm</t>
  </si>
  <si>
    <t>1967648796</t>
  </si>
  <si>
    <t>1.PP-01</t>
  </si>
  <si>
    <t>2,05*2,7</t>
  </si>
  <si>
    <t>1.NP-06</t>
  </si>
  <si>
    <t>0,9*4,92</t>
  </si>
  <si>
    <t>27</t>
  </si>
  <si>
    <t>966081121</t>
  </si>
  <si>
    <t>Bourání kontaktního zateplení malých ploch jednotlivě do 1,0 m2</t>
  </si>
  <si>
    <t>420903485</t>
  </si>
  <si>
    <t>28</t>
  </si>
  <si>
    <t>966081123</t>
  </si>
  <si>
    <t>Bourání kontaktního zateplení malých ploch jednotlivě přes 1 do 2,0 m2</t>
  </si>
  <si>
    <t>169131497</t>
  </si>
  <si>
    <t>29</t>
  </si>
  <si>
    <t>967031132</t>
  </si>
  <si>
    <t>Přisekání rovných ostění v cihelném zdivu na MV nebo MVC</t>
  </si>
  <si>
    <t>440073043</t>
  </si>
  <si>
    <t>30</t>
  </si>
  <si>
    <t>968072355</t>
  </si>
  <si>
    <t>Vybourání kovových rámů oken zdvojených včetně křídel pl do 2 m2</t>
  </si>
  <si>
    <t>-73527897</t>
  </si>
  <si>
    <t>31</t>
  </si>
  <si>
    <t>968072357</t>
  </si>
  <si>
    <t>Vybourání kovových rámů oken zdvojených včetně křídel pl přes 4 m2</t>
  </si>
  <si>
    <t>-752171329</t>
  </si>
  <si>
    <t>32</t>
  </si>
  <si>
    <t>971033531</t>
  </si>
  <si>
    <t>Vybourání otvorů ve zdivu cihelném pl do 1 m2 na MVC nebo MV tl do 150 mm</t>
  </si>
  <si>
    <t>1315554849</t>
  </si>
  <si>
    <t>1.PP-02</t>
  </si>
  <si>
    <t>1,25*0,4</t>
  </si>
  <si>
    <t>33</t>
  </si>
  <si>
    <t>971033561</t>
  </si>
  <si>
    <t>Vybourání otvorů ve zdivu cihelném pl do 1 m2 na MVC nebo MV tl do 600 mm</t>
  </si>
  <si>
    <t>m3</t>
  </si>
  <si>
    <t>-1941096385</t>
  </si>
  <si>
    <t>odk.13</t>
  </si>
  <si>
    <t>0,71*0,8*0,4</t>
  </si>
  <si>
    <t>34</t>
  </si>
  <si>
    <t>971033651</t>
  </si>
  <si>
    <t>Vybourání otvorů ve zdivu cihelném pl do 4 m2 na MVC nebo MV tl do 600 mm</t>
  </si>
  <si>
    <t>-1318817165</t>
  </si>
  <si>
    <t>1,0*1,25*0,4</t>
  </si>
  <si>
    <t>35</t>
  </si>
  <si>
    <t>972054341</t>
  </si>
  <si>
    <t>Vybourání otvorů v ŽB stropech nebo klenbách pl do 0,25 m2 tl do 150 mm</t>
  </si>
  <si>
    <t>-1947211365</t>
  </si>
  <si>
    <t>36</t>
  </si>
  <si>
    <t>972054491</t>
  </si>
  <si>
    <t>Vybourání otvorů v ŽB stropech nebo klenbách pl do 1 m2 tl přes 80 mm</t>
  </si>
  <si>
    <t>-638188825</t>
  </si>
  <si>
    <t>prostupy stropem  1.PP a  1.NP  - 04</t>
  </si>
  <si>
    <t>0,71*0,71*0,3*2</t>
  </si>
  <si>
    <t>0,71*0,63*0,3</t>
  </si>
  <si>
    <t>prostupy stropem 1.NP a 2.NP -15</t>
  </si>
  <si>
    <t>37</t>
  </si>
  <si>
    <t>974031666</t>
  </si>
  <si>
    <t>Vysekání rýh ve zdivu cihelném pro vtahování nosníků hl do 150 mm v do 250 mm</t>
  </si>
  <si>
    <t>1330144954</t>
  </si>
  <si>
    <t>1,5*3+1,2*3</t>
  </si>
  <si>
    <t>38</t>
  </si>
  <si>
    <t>977211112</t>
  </si>
  <si>
    <t>Řezání stěnovou pilou ŽB kcí s výztuží průměru do 16 mm hl do 350 mm</t>
  </si>
  <si>
    <t>-2137588656</t>
  </si>
  <si>
    <t>0,71*4*2*2</t>
  </si>
  <si>
    <t>(0,71+0,63)*2</t>
  </si>
  <si>
    <t>(1,0+0,2)*2</t>
  </si>
  <si>
    <t>997</t>
  </si>
  <si>
    <t>Přesun sutě</t>
  </si>
  <si>
    <t>39</t>
  </si>
  <si>
    <t>997013212</t>
  </si>
  <si>
    <t>Vnitrostaveništní doprava suti a vybouraných hmot pro budovy v do 9 m ručně</t>
  </si>
  <si>
    <t>t</t>
  </si>
  <si>
    <t>-493834414</t>
  </si>
  <si>
    <t>40</t>
  </si>
  <si>
    <t>997013501</t>
  </si>
  <si>
    <t>Odvoz suti a vybouraných hmot na skládku nebo meziskládku do 1 km se složením</t>
  </si>
  <si>
    <t>-1155300749</t>
  </si>
  <si>
    <t>41</t>
  </si>
  <si>
    <t>997013509</t>
  </si>
  <si>
    <t>Příplatek k odvozu suti a vybouraných hmot na skládku ZKD 1 km přes 1 km</t>
  </si>
  <si>
    <t>1658152669</t>
  </si>
  <si>
    <t>11,466*19 'Přepočtené koeficientem množství</t>
  </si>
  <si>
    <t>42</t>
  </si>
  <si>
    <t>997013831</t>
  </si>
  <si>
    <t>Poplatek za uložení na skládce (skládkovné) stavebního odpadu směsného kód odpadu 170 904</t>
  </si>
  <si>
    <t>264162033</t>
  </si>
  <si>
    <t>998</t>
  </si>
  <si>
    <t>Přesun hmot</t>
  </si>
  <si>
    <t>43</t>
  </si>
  <si>
    <t>998018002</t>
  </si>
  <si>
    <t>Přesun hmot ruční pro budovy v do 12 m</t>
  </si>
  <si>
    <t>-203560722</t>
  </si>
  <si>
    <t>PSV</t>
  </si>
  <si>
    <t>Práce a dodávky PSV</t>
  </si>
  <si>
    <t>721</t>
  </si>
  <si>
    <t>Zdravotechnika - vnitřní kanalizace</t>
  </si>
  <si>
    <t>44</t>
  </si>
  <si>
    <t>721220r01</t>
  </si>
  <si>
    <t>Demontáž střešních ventilátorů odsávání digestoří,doplnění střešní konstr.a skladby střešního pláště v místě prostupů  odk.14</t>
  </si>
  <si>
    <t>-1928199605</t>
  </si>
  <si>
    <t>725</t>
  </si>
  <si>
    <t>Zdravotechnika - zařizovací předměty</t>
  </si>
  <si>
    <t>45</t>
  </si>
  <si>
    <t>725320828</t>
  </si>
  <si>
    <t>Demontáž dřez dvojitý velkokuchyně  vč.armatur,baterií,a zaslepení vodovodního a kanalizačního potrubí</t>
  </si>
  <si>
    <t>soubor</t>
  </si>
  <si>
    <t>1482356224</t>
  </si>
  <si>
    <t>731</t>
  </si>
  <si>
    <t>Ústřední vytápění - kotelny</t>
  </si>
  <si>
    <t>46</t>
  </si>
  <si>
    <t>731100R01</t>
  </si>
  <si>
    <t>úprava trasy vodovodního potrubí a potrubí ústředního vytápění  odk.05</t>
  </si>
  <si>
    <t>kpl</t>
  </si>
  <si>
    <t>1028254046</t>
  </si>
  <si>
    <t>751</t>
  </si>
  <si>
    <t>47</t>
  </si>
  <si>
    <t>751377847</t>
  </si>
  <si>
    <t xml:space="preserve">Demontáž odsávacího zákrytu (digestoř) </t>
  </si>
  <si>
    <t>44042468</t>
  </si>
  <si>
    <t>48</t>
  </si>
  <si>
    <t>751398852</t>
  </si>
  <si>
    <t>Demontáž protidešťové žaluzie z potrubí čtyřhranného do průžezu 0,300 m2</t>
  </si>
  <si>
    <t>-2020051111</t>
  </si>
  <si>
    <t>49</t>
  </si>
  <si>
    <t>751398853</t>
  </si>
  <si>
    <t>Demontáž protidešťové žaluzie z potrubí čtyřhranného do průžezu 0,450 m2</t>
  </si>
  <si>
    <t>-526344646</t>
  </si>
  <si>
    <t>50</t>
  </si>
  <si>
    <t>751510862</t>
  </si>
  <si>
    <t>Demontáž vzduchotechnického potrubí plechového čtyřhranného do suti průřezu do 0,50 m2</t>
  </si>
  <si>
    <t>70972049</t>
  </si>
  <si>
    <t>51</t>
  </si>
  <si>
    <t>751721817.1</t>
  </si>
  <si>
    <t>Demontáž klimatizační jednotky +rozvaděč VZT</t>
  </si>
  <si>
    <t>-1556920958</t>
  </si>
  <si>
    <t>763</t>
  </si>
  <si>
    <t>Konstrukce suché výstavby</t>
  </si>
  <si>
    <t>52</t>
  </si>
  <si>
    <t>763121811</t>
  </si>
  <si>
    <t>Demontáž SDK předsazené/šachtové stěny s jednoduchou nosnou kcí opláštění jednoduché</t>
  </si>
  <si>
    <t>955487019</t>
  </si>
  <si>
    <t>šachtová stěna -07</t>
  </si>
  <si>
    <t>(1,4+0,8)*2*4,92</t>
  </si>
  <si>
    <t>(1,4+0,825)*2*2,9</t>
  </si>
  <si>
    <t>53</t>
  </si>
  <si>
    <t>763135102</t>
  </si>
  <si>
    <t>Montáž SDK kazetového podhledu z kazet 600x600 mm na zavěšenou polozapuštěnou nosnou konstrukci</t>
  </si>
  <si>
    <t>2038043151</t>
  </si>
  <si>
    <t>odk.11</t>
  </si>
  <si>
    <t>116,92</t>
  </si>
  <si>
    <t>54</t>
  </si>
  <si>
    <t>59030583</t>
  </si>
  <si>
    <t>podhled kazetový  600x600mm</t>
  </si>
  <si>
    <t>2040100838</t>
  </si>
  <si>
    <t>116,92*1,05 'Přepočtené koeficientem množství</t>
  </si>
  <si>
    <t>55</t>
  </si>
  <si>
    <t>763172315.1</t>
  </si>
  <si>
    <t>-71050592</t>
  </si>
  <si>
    <t>56</t>
  </si>
  <si>
    <t>RGS.KB510326</t>
  </si>
  <si>
    <t>1194727172</t>
  </si>
  <si>
    <t>57</t>
  </si>
  <si>
    <t>998763302</t>
  </si>
  <si>
    <t>Přesun hmot tonážní pro sádrokartonové konstrukce v objektech v do 12 m</t>
  </si>
  <si>
    <t>-1396397575</t>
  </si>
  <si>
    <t>771</t>
  </si>
  <si>
    <t>Podlahy z dlaždic</t>
  </si>
  <si>
    <t>58</t>
  </si>
  <si>
    <t>771574113.1</t>
  </si>
  <si>
    <t>doplnění podlahy po vybourání příčky,úpravy po bourání prostupů</t>
  </si>
  <si>
    <t>1298355972</t>
  </si>
  <si>
    <t>2,05*0,25</t>
  </si>
  <si>
    <t>0,9*0,25</t>
  </si>
  <si>
    <t>1,0*1,0*2*2</t>
  </si>
  <si>
    <t>1,0*0,2</t>
  </si>
  <si>
    <t>1,0*0,8</t>
  </si>
  <si>
    <t>781</t>
  </si>
  <si>
    <t>Dokončovací práce - obklady</t>
  </si>
  <si>
    <t>59</t>
  </si>
  <si>
    <t>781121011</t>
  </si>
  <si>
    <t>Nátěr penetrační na stěnu</t>
  </si>
  <si>
    <t>-932573485</t>
  </si>
  <si>
    <t>60</t>
  </si>
  <si>
    <t>781131112</t>
  </si>
  <si>
    <t>Izolace pod obklad nátěrem nebo stěrkou ve dvou vrstvách</t>
  </si>
  <si>
    <t>-1837396909</t>
  </si>
  <si>
    <t>61</t>
  </si>
  <si>
    <t>781474115</t>
  </si>
  <si>
    <t>Montáž obkladů vnitřních keramických hladkých  lepených flexibilním lepidlem</t>
  </si>
  <si>
    <t>1202637205</t>
  </si>
  <si>
    <t>(0,95*2+0,15)*1,8</t>
  </si>
  <si>
    <t>4,3*1,8</t>
  </si>
  <si>
    <t>62</t>
  </si>
  <si>
    <t>59761039</t>
  </si>
  <si>
    <t xml:space="preserve">obklad keramický hladký </t>
  </si>
  <si>
    <t>-66419766</t>
  </si>
  <si>
    <t>11,43*1,1 'Přepočtené koeficientem množství</t>
  </si>
  <si>
    <t>63</t>
  </si>
  <si>
    <t>781477111</t>
  </si>
  <si>
    <t>Příplatek k montáži obkladů vnitřních keramických hladkých za plochu do 10 m2</t>
  </si>
  <si>
    <t>2020896338</t>
  </si>
  <si>
    <t>64</t>
  </si>
  <si>
    <t>781477114</t>
  </si>
  <si>
    <t>Příplatek k montáži obkladů vnitřních keramických hladkých za spárování tmelem dvousložkovým</t>
  </si>
  <si>
    <t>1443466140</t>
  </si>
  <si>
    <t>65</t>
  </si>
  <si>
    <t>781477115</t>
  </si>
  <si>
    <t>Příplatek k montáži obkladů vnitřních keramických hladkých za lepením lepidlem dvousložkovým</t>
  </si>
  <si>
    <t>-1939054225</t>
  </si>
  <si>
    <t>66</t>
  </si>
  <si>
    <t>781494111</t>
  </si>
  <si>
    <t>Plastové profily rohové lepené flexibilním lepidlem</t>
  </si>
  <si>
    <t>1464348411</t>
  </si>
  <si>
    <t>1,8*2</t>
  </si>
  <si>
    <t>67</t>
  </si>
  <si>
    <t>781494311</t>
  </si>
  <si>
    <t>Plastové profily dilatační lepené flexibilním lepidlem</t>
  </si>
  <si>
    <t>1037681697</t>
  </si>
  <si>
    <t>68</t>
  </si>
  <si>
    <t>998781202</t>
  </si>
  <si>
    <t>Přesun hmot procentní pro obklady keramické v objektech v do 12 m</t>
  </si>
  <si>
    <t>%</t>
  </si>
  <si>
    <t>-1820017009</t>
  </si>
  <si>
    <t>784</t>
  </si>
  <si>
    <t>Dokončovací práce - malby a tapety</t>
  </si>
  <si>
    <t>69</t>
  </si>
  <si>
    <t>784211131</t>
  </si>
  <si>
    <t>Dvojnásobné bílé malby ze směsí za mokra minimálně otěruvzdorných v místnostech do 3,80 m</t>
  </si>
  <si>
    <t>1455052727</t>
  </si>
  <si>
    <t>1.PP</t>
  </si>
  <si>
    <t>27,18</t>
  </si>
  <si>
    <t>(4,1+6,12+2,43)*2*2,69</t>
  </si>
  <si>
    <t>14,24</t>
  </si>
  <si>
    <t>(1,5+9,5)*2*2,69</t>
  </si>
  <si>
    <t>1.NP</t>
  </si>
  <si>
    <t>(5,93+1,16+2,45+2,01+9,49+4,11+4,02)*2*(4,1-1,8)+4</t>
  </si>
  <si>
    <t>(4,37+00,95)*3,58+50</t>
  </si>
  <si>
    <t>(2,9+0,975)*2,9</t>
  </si>
  <si>
    <t>Práce a dodávky M</t>
  </si>
  <si>
    <t>21-M</t>
  </si>
  <si>
    <t>Elektromontáže</t>
  </si>
  <si>
    <t>70</t>
  </si>
  <si>
    <t>210190512.1</t>
  </si>
  <si>
    <t>Přeložka stávajícího rozvaděče vytápění</t>
  </si>
  <si>
    <t>1133693950</t>
  </si>
  <si>
    <t>23-M</t>
  </si>
  <si>
    <t>Montáže potrubí</t>
  </si>
  <si>
    <t>71</t>
  </si>
  <si>
    <t>230120R01</t>
  </si>
  <si>
    <t>Montáž+ dodávka protipožár.ucpávek průchod potrubí zdí nebo průchodkou  odk.04</t>
  </si>
  <si>
    <t>1907965460</t>
  </si>
  <si>
    <t>4+2</t>
  </si>
  <si>
    <t>72110R001</t>
  </si>
  <si>
    <t>Přeložka ZTI 1.PP viz.příloha</t>
  </si>
  <si>
    <t>1328211749</t>
  </si>
  <si>
    <t>03 - Vzduchotechnika</t>
  </si>
  <si>
    <t xml:space="preserve">    24-M - Montáže vzduchotechnických zařízení</t>
  </si>
  <si>
    <t>24-M</t>
  </si>
  <si>
    <t>Montáže vzduchotechnických zařízení</t>
  </si>
  <si>
    <t>2400</t>
  </si>
  <si>
    <t>Vzduchotechnika viz.příloha</t>
  </si>
  <si>
    <t>-327084855</t>
  </si>
  <si>
    <t>04 - Silnoproudá elektrotechnika</t>
  </si>
  <si>
    <t>2100</t>
  </si>
  <si>
    <t xml:space="preserve"> Silnoproudá elektrotechnika viz.příloha</t>
  </si>
  <si>
    <t>1938828979</t>
  </si>
  <si>
    <t>05 - Vedlejší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</si>
  <si>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</si>
  <si>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</si>
  <si>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</si>
  <si>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</si>
  <si>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</si>
  <si>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>VRN</t>
  </si>
  <si>
    <t>VRN1</t>
  </si>
  <si>
    <t>Průzkumné, geodetické a projektové práce</t>
  </si>
  <si>
    <t>013254000</t>
  </si>
  <si>
    <t>Přípravné a projekční práce, koordinační a inženýrská činnost</t>
  </si>
  <si>
    <t>1024</t>
  </si>
  <si>
    <t>-1001044529</t>
  </si>
  <si>
    <t>VRN2</t>
  </si>
  <si>
    <t>Příprava staveniště</t>
  </si>
  <si>
    <t>020001000</t>
  </si>
  <si>
    <t>852421736</t>
  </si>
  <si>
    <t>VRN3</t>
  </si>
  <si>
    <t>Zařízení staveniště</t>
  </si>
  <si>
    <t>030001000</t>
  </si>
  <si>
    <t>680079288</t>
  </si>
  <si>
    <t>VRN7</t>
  </si>
  <si>
    <t>Provozní vlivy</t>
  </si>
  <si>
    <t>070001000</t>
  </si>
  <si>
    <t>1655813081</t>
  </si>
  <si>
    <t>revizní dvířka s automat. zámkem bez požár. odolnosti EI 60 800x300 mm</t>
  </si>
  <si>
    <t>Montáž revizních dvířek  vel. 800x300 mm</t>
  </si>
  <si>
    <t>02 - Přepojení VZT, přeložka SV,TV,CTV</t>
  </si>
  <si>
    <t>Přepojení VZT, přeložka SV, TV, CTV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</si>
</sst>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 customBuiltin="1"/>
  </cellStyles>
  <dxfs count="0"/>
  <tableStyles count="0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M101"/>
  <sheetViews>
    <sheetView showGridLines="0" topLeftCell="A70" workbookViewId="0">
      <selection activeCell="P104" sqref="P104"/>
    </sheetView>
  </sheetViews>
  <sheetFormatPr baseColWidth="10" defaultRowHeight="11" x14ac:dyDescent="0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7" customHeight="1">
      <c r="AR2" s="217" t="s">
        <v>5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9" t="s">
        <v>14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R5" s="20"/>
      <c r="BE5" s="226" t="s">
        <v>15</v>
      </c>
      <c r="BS5" s="17" t="s">
        <v>6</v>
      </c>
    </row>
    <row r="6" spans="1:74" s="1" customFormat="1" ht="37" customHeight="1">
      <c r="B6" s="20"/>
      <c r="D6" s="26" t="s">
        <v>16</v>
      </c>
      <c r="K6" s="230" t="s">
        <v>17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R6" s="20"/>
      <c r="BE6" s="227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7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7"/>
      <c r="BS8" s="17" t="s">
        <v>6</v>
      </c>
    </row>
    <row r="9" spans="1:74" s="1" customFormat="1" ht="14.5" customHeight="1">
      <c r="B9" s="20"/>
      <c r="AR9" s="20"/>
      <c r="BE9" s="227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7"/>
      <c r="BS10" s="17" t="s">
        <v>6</v>
      </c>
    </row>
    <row r="11" spans="1:74" s="1" customFormat="1" ht="18.5" customHeight="1">
      <c r="B11" s="20"/>
      <c r="E11" s="25" t="s">
        <v>26</v>
      </c>
      <c r="AK11" s="27" t="s">
        <v>27</v>
      </c>
      <c r="AN11" s="25" t="s">
        <v>1</v>
      </c>
      <c r="AR11" s="20"/>
      <c r="BE11" s="227"/>
      <c r="BS11" s="17" t="s">
        <v>6</v>
      </c>
    </row>
    <row r="12" spans="1:74" s="1" customFormat="1" ht="7" customHeight="1">
      <c r="B12" s="20"/>
      <c r="AR12" s="20"/>
      <c r="BE12" s="227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7"/>
      <c r="BS13" s="17" t="s">
        <v>6</v>
      </c>
    </row>
    <row r="14" spans="1:74" ht="13">
      <c r="B14" s="20"/>
      <c r="E14" s="231" t="s">
        <v>29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7" t="s">
        <v>27</v>
      </c>
      <c r="AN14" s="29" t="s">
        <v>29</v>
      </c>
      <c r="AR14" s="20"/>
      <c r="BE14" s="227"/>
      <c r="BS14" s="17" t="s">
        <v>6</v>
      </c>
    </row>
    <row r="15" spans="1:74" s="1" customFormat="1" ht="7" customHeight="1">
      <c r="B15" s="20"/>
      <c r="AR15" s="20"/>
      <c r="BE15" s="227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7"/>
      <c r="BS16" s="17" t="s">
        <v>3</v>
      </c>
    </row>
    <row r="17" spans="1:71" s="1" customFormat="1" ht="18.5" customHeight="1">
      <c r="B17" s="20"/>
      <c r="E17" s="25" t="s">
        <v>31</v>
      </c>
      <c r="AK17" s="27" t="s">
        <v>27</v>
      </c>
      <c r="AN17" s="25" t="s">
        <v>1</v>
      </c>
      <c r="AR17" s="20"/>
      <c r="BE17" s="227"/>
      <c r="BS17" s="17" t="s">
        <v>32</v>
      </c>
    </row>
    <row r="18" spans="1:71" s="1" customFormat="1" ht="7" customHeight="1">
      <c r="B18" s="20"/>
      <c r="AR18" s="20"/>
      <c r="BE18" s="227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27"/>
      <c r="BS19" s="17" t="s">
        <v>6</v>
      </c>
    </row>
    <row r="20" spans="1:71" s="1" customFormat="1" ht="18.5" customHeight="1">
      <c r="B20" s="20"/>
      <c r="E20" s="25" t="s">
        <v>34</v>
      </c>
      <c r="AK20" s="27" t="s">
        <v>27</v>
      </c>
      <c r="AN20" s="25" t="s">
        <v>1</v>
      </c>
      <c r="AR20" s="20"/>
      <c r="BE20" s="227"/>
      <c r="BS20" s="17" t="s">
        <v>32</v>
      </c>
    </row>
    <row r="21" spans="1:71" s="1" customFormat="1" ht="7" customHeight="1">
      <c r="B21" s="20"/>
      <c r="AR21" s="20"/>
      <c r="BE21" s="227"/>
    </row>
    <row r="22" spans="1:71" s="1" customFormat="1" ht="12" customHeight="1">
      <c r="B22" s="20"/>
      <c r="D22" s="27" t="s">
        <v>35</v>
      </c>
      <c r="AR22" s="20"/>
      <c r="BE22" s="227"/>
    </row>
    <row r="23" spans="1:71" s="1" customFormat="1" ht="16.5" customHeight="1">
      <c r="B23" s="20"/>
      <c r="E23" s="233" t="s">
        <v>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20"/>
      <c r="BE23" s="227"/>
    </row>
    <row r="24" spans="1:71" s="1" customFormat="1" ht="7" customHeight="1">
      <c r="B24" s="20"/>
      <c r="AR24" s="20"/>
      <c r="BE24" s="227"/>
    </row>
    <row r="25" spans="1:71" s="1" customFormat="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7"/>
    </row>
    <row r="26" spans="1:71" s="2" customFormat="1" ht="26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4">
        <f>ROUND(AG94,2)</f>
        <v>0</v>
      </c>
      <c r="AL26" s="235"/>
      <c r="AM26" s="235"/>
      <c r="AN26" s="235"/>
      <c r="AO26" s="235"/>
      <c r="AP26" s="32"/>
      <c r="AQ26" s="32"/>
      <c r="AR26" s="33"/>
      <c r="BE26" s="227"/>
    </row>
    <row r="27" spans="1:7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7"/>
    </row>
    <row r="28" spans="1:71" s="2" customFormat="1" ht="13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6" t="s">
        <v>37</v>
      </c>
      <c r="M28" s="236"/>
      <c r="N28" s="236"/>
      <c r="O28" s="236"/>
      <c r="P28" s="236"/>
      <c r="Q28" s="32"/>
      <c r="R28" s="32"/>
      <c r="S28" s="32"/>
      <c r="T28" s="32"/>
      <c r="U28" s="32"/>
      <c r="V28" s="32"/>
      <c r="W28" s="236" t="s">
        <v>38</v>
      </c>
      <c r="X28" s="236"/>
      <c r="Y28" s="236"/>
      <c r="Z28" s="236"/>
      <c r="AA28" s="236"/>
      <c r="AB28" s="236"/>
      <c r="AC28" s="236"/>
      <c r="AD28" s="236"/>
      <c r="AE28" s="236"/>
      <c r="AF28" s="32"/>
      <c r="AG28" s="32"/>
      <c r="AH28" s="32"/>
      <c r="AI28" s="32"/>
      <c r="AJ28" s="32"/>
      <c r="AK28" s="236" t="s">
        <v>39</v>
      </c>
      <c r="AL28" s="236"/>
      <c r="AM28" s="236"/>
      <c r="AN28" s="236"/>
      <c r="AO28" s="236"/>
      <c r="AP28" s="32"/>
      <c r="AQ28" s="32"/>
      <c r="AR28" s="33"/>
      <c r="BE28" s="227"/>
    </row>
    <row r="29" spans="1:71" s="3" customFormat="1" ht="14.5" customHeight="1">
      <c r="B29" s="37"/>
      <c r="D29" s="27" t="s">
        <v>40</v>
      </c>
      <c r="F29" s="27" t="s">
        <v>41</v>
      </c>
      <c r="L29" s="221">
        <v>0.21</v>
      </c>
      <c r="M29" s="220"/>
      <c r="N29" s="220"/>
      <c r="O29" s="220"/>
      <c r="P29" s="220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0</v>
      </c>
      <c r="AL29" s="220"/>
      <c r="AM29" s="220"/>
      <c r="AN29" s="220"/>
      <c r="AO29" s="220"/>
      <c r="AR29" s="37"/>
      <c r="BE29" s="228"/>
    </row>
    <row r="30" spans="1:71" s="3" customFormat="1" ht="14.5" customHeight="1">
      <c r="B30" s="37"/>
      <c r="F30" s="27" t="s">
        <v>42</v>
      </c>
      <c r="L30" s="221">
        <v>0.15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7"/>
      <c r="BE30" s="228"/>
    </row>
    <row r="31" spans="1:71" s="3" customFormat="1" ht="14.5" hidden="1" customHeight="1">
      <c r="B31" s="37"/>
      <c r="F31" s="27" t="s">
        <v>43</v>
      </c>
      <c r="L31" s="221">
        <v>0.21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7"/>
      <c r="BE31" s="228"/>
    </row>
    <row r="32" spans="1:71" s="3" customFormat="1" ht="14.5" hidden="1" customHeight="1">
      <c r="B32" s="37"/>
      <c r="F32" s="27" t="s">
        <v>44</v>
      </c>
      <c r="L32" s="221">
        <v>0.15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7"/>
      <c r="BE32" s="228"/>
    </row>
    <row r="33" spans="1:57" s="3" customFormat="1" ht="14.5" hidden="1" customHeight="1">
      <c r="B33" s="37"/>
      <c r="F33" s="27" t="s">
        <v>45</v>
      </c>
      <c r="L33" s="221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7"/>
      <c r="BE33" s="228"/>
    </row>
    <row r="34" spans="1:57" s="2" customFormat="1" ht="7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7"/>
    </row>
    <row r="35" spans="1:57" s="2" customFormat="1" ht="26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5" t="s">
        <v>48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3"/>
      <c r="BE35" s="32"/>
    </row>
    <row r="36" spans="1:57" s="2" customFormat="1" ht="7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5" customHeight="1">
      <c r="B38" s="20"/>
      <c r="AR38" s="20"/>
    </row>
    <row r="39" spans="1:57" s="1" customFormat="1" ht="14.5" customHeight="1">
      <c r="B39" s="20"/>
      <c r="AR39" s="20"/>
    </row>
    <row r="40" spans="1:57" s="1" customFormat="1" ht="14.5" customHeight="1">
      <c r="B40" s="20"/>
      <c r="AR40" s="20"/>
    </row>
    <row r="41" spans="1:57" s="1" customFormat="1" ht="14.5" customHeight="1">
      <c r="B41" s="20"/>
      <c r="AR41" s="20"/>
    </row>
    <row r="42" spans="1:57" s="1" customFormat="1" ht="14.5" customHeight="1">
      <c r="B42" s="20"/>
      <c r="AR42" s="20"/>
    </row>
    <row r="43" spans="1:57" s="1" customFormat="1" ht="14.5" customHeight="1">
      <c r="B43" s="20"/>
      <c r="AR43" s="20"/>
    </row>
    <row r="44" spans="1:57" s="1" customFormat="1" ht="14.5" customHeight="1">
      <c r="B44" s="20"/>
      <c r="AR44" s="20"/>
    </row>
    <row r="45" spans="1:57" s="1" customFormat="1" ht="14.5" customHeight="1">
      <c r="B45" s="20"/>
      <c r="AR45" s="20"/>
    </row>
    <row r="46" spans="1:57" s="1" customFormat="1" ht="14.5" customHeight="1">
      <c r="B46" s="20"/>
      <c r="AR46" s="20"/>
    </row>
    <row r="47" spans="1:57" s="1" customFormat="1" ht="14.5" customHeight="1">
      <c r="B47" s="20"/>
      <c r="AR47" s="20"/>
    </row>
    <row r="48" spans="1:57" s="1" customFormat="1" ht="14.5" customHeight="1">
      <c r="B48" s="20"/>
      <c r="AR48" s="20"/>
    </row>
    <row r="49" spans="1:57" s="2" customFormat="1" ht="14.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7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7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7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Balsinek024</v>
      </c>
      <c r="AR84" s="51"/>
    </row>
    <row r="85" spans="1:91" s="5" customFormat="1" ht="37" customHeight="1">
      <c r="B85" s="52"/>
      <c r="C85" s="53" t="s">
        <v>16</v>
      </c>
      <c r="L85" s="247" t="str">
        <f>K6</f>
        <v>ZŠ Odry Komenského - VZT zařízení školní kuchyně</v>
      </c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/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R85" s="52"/>
    </row>
    <row r="86" spans="1:91" s="2" customFormat="1" ht="7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Odry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9" t="str">
        <f>IF(AN8= "","",AN8)</f>
        <v>5. 10. 2020</v>
      </c>
      <c r="AN87" s="249"/>
      <c r="AO87" s="32"/>
      <c r="AP87" s="32"/>
      <c r="AQ87" s="32"/>
      <c r="AR87" s="33"/>
      <c r="BE87" s="32"/>
    </row>
    <row r="88" spans="1:91" s="2" customFormat="1" ht="7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5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Odry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50" t="str">
        <f>IF(E17="","",E17)</f>
        <v>PRINEX GROUP s.r.o.</v>
      </c>
      <c r="AN89" s="251"/>
      <c r="AO89" s="251"/>
      <c r="AP89" s="251"/>
      <c r="AQ89" s="32"/>
      <c r="AR89" s="33"/>
      <c r="AS89" s="252" t="s">
        <v>56</v>
      </c>
      <c r="AT89" s="25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5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50" t="str">
        <f>IF(E20="","",E20)</f>
        <v>Fajfrová Irena</v>
      </c>
      <c r="AN90" s="251"/>
      <c r="AO90" s="251"/>
      <c r="AP90" s="251"/>
      <c r="AQ90" s="32"/>
      <c r="AR90" s="33"/>
      <c r="AS90" s="254"/>
      <c r="AT90" s="25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75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54"/>
      <c r="AT91" s="25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0" t="s">
        <v>57</v>
      </c>
      <c r="D92" s="241"/>
      <c r="E92" s="241"/>
      <c r="F92" s="241"/>
      <c r="G92" s="241"/>
      <c r="H92" s="60"/>
      <c r="I92" s="243" t="s">
        <v>58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2" t="s">
        <v>59</v>
      </c>
      <c r="AH92" s="241"/>
      <c r="AI92" s="241"/>
      <c r="AJ92" s="241"/>
      <c r="AK92" s="241"/>
      <c r="AL92" s="241"/>
      <c r="AM92" s="241"/>
      <c r="AN92" s="243" t="s">
        <v>60</v>
      </c>
      <c r="AO92" s="241"/>
      <c r="AP92" s="244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7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5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5">
        <f>ROUND(SUM(AG95:AG99),2)</f>
        <v>0</v>
      </c>
      <c r="AH94" s="245"/>
      <c r="AI94" s="245"/>
      <c r="AJ94" s="245"/>
      <c r="AK94" s="245"/>
      <c r="AL94" s="245"/>
      <c r="AM94" s="245"/>
      <c r="AN94" s="246">
        <f t="shared" ref="AN94:AN99" si="0">SUM(AG94,AT94)</f>
        <v>0</v>
      </c>
      <c r="AO94" s="246"/>
      <c r="AP94" s="246"/>
      <c r="AQ94" s="72" t="s">
        <v>1</v>
      </c>
      <c r="AR94" s="68"/>
      <c r="AS94" s="73">
        <f>ROUND(SUM(AS95:AS99),2)</f>
        <v>0</v>
      </c>
      <c r="AT94" s="74">
        <f t="shared" ref="AT94:AT99" si="1">ROUND(SUM(AV94:AW94),2)</f>
        <v>0</v>
      </c>
      <c r="AU94" s="75">
        <f>ROUND(SUM(AU95:AU99),5)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ROUND(SUM(AZ95:AZ99),2)</f>
        <v>0</v>
      </c>
      <c r="BA94" s="74">
        <f>ROUND(SUM(BA95:BA99),2)</f>
        <v>0</v>
      </c>
      <c r="BB94" s="74">
        <f>ROUND(SUM(BB95:BB99),2)</f>
        <v>0</v>
      </c>
      <c r="BC94" s="74">
        <f>ROUND(SUM(BC95:BC99),2)</f>
        <v>0</v>
      </c>
      <c r="BD94" s="76">
        <f>ROUND(SUM(BD95:BD99),2)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39" t="s">
        <v>81</v>
      </c>
      <c r="E95" s="239"/>
      <c r="F95" s="239"/>
      <c r="G95" s="239"/>
      <c r="H95" s="239"/>
      <c r="I95" s="82"/>
      <c r="J95" s="239" t="s">
        <v>82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37">
        <f>'01 - Stavební část'!J30</f>
        <v>0</v>
      </c>
      <c r="AH95" s="238"/>
      <c r="AI95" s="238"/>
      <c r="AJ95" s="238"/>
      <c r="AK95" s="238"/>
      <c r="AL95" s="238"/>
      <c r="AM95" s="238"/>
      <c r="AN95" s="237">
        <f t="shared" si="0"/>
        <v>0</v>
      </c>
      <c r="AO95" s="238"/>
      <c r="AP95" s="238"/>
      <c r="AQ95" s="83" t="s">
        <v>83</v>
      </c>
      <c r="AR95" s="80"/>
      <c r="AS95" s="84">
        <v>0</v>
      </c>
      <c r="AT95" s="85">
        <f t="shared" si="1"/>
        <v>0</v>
      </c>
      <c r="AU95" s="86">
        <f>'01 - Stavební část'!P134</f>
        <v>0</v>
      </c>
      <c r="AV95" s="85">
        <f>'01 - Stavební část'!J33</f>
        <v>0</v>
      </c>
      <c r="AW95" s="85">
        <f>'01 - Stavební část'!J34</f>
        <v>0</v>
      </c>
      <c r="AX95" s="85">
        <f>'01 - Stavební část'!J35</f>
        <v>0</v>
      </c>
      <c r="AY95" s="85">
        <f>'01 - Stavební část'!J36</f>
        <v>0</v>
      </c>
      <c r="AZ95" s="85">
        <f>'01 - Stavební část'!F33</f>
        <v>0</v>
      </c>
      <c r="BA95" s="85">
        <f>'01 - Stavební část'!F34</f>
        <v>0</v>
      </c>
      <c r="BB95" s="85">
        <f>'01 - Stavební část'!F35</f>
        <v>0</v>
      </c>
      <c r="BC95" s="85">
        <f>'01 - Stavební část'!F36</f>
        <v>0</v>
      </c>
      <c r="BD95" s="87">
        <f>'01 - Stavební část'!F37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7" customFormat="1" ht="16.5" customHeight="1">
      <c r="A96" s="79" t="s">
        <v>80</v>
      </c>
      <c r="B96" s="80"/>
      <c r="C96" s="81"/>
      <c r="D96" s="239" t="s">
        <v>87</v>
      </c>
      <c r="E96" s="239"/>
      <c r="F96" s="239"/>
      <c r="G96" s="239"/>
      <c r="H96" s="239"/>
      <c r="I96" s="82"/>
      <c r="J96" s="239" t="s">
        <v>577</v>
      </c>
      <c r="K96" s="239"/>
      <c r="L96" s="239"/>
      <c r="M96" s="239"/>
      <c r="N96" s="239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  <c r="Z96" s="239"/>
      <c r="AA96" s="239"/>
      <c r="AB96" s="239"/>
      <c r="AC96" s="239"/>
      <c r="AD96" s="239"/>
      <c r="AE96" s="239"/>
      <c r="AF96" s="239"/>
      <c r="AG96" s="237">
        <f>'02 - Přepojení VZT'!J30</f>
        <v>0</v>
      </c>
      <c r="AH96" s="238"/>
      <c r="AI96" s="238"/>
      <c r="AJ96" s="238"/>
      <c r="AK96" s="238"/>
      <c r="AL96" s="238"/>
      <c r="AM96" s="238"/>
      <c r="AN96" s="237">
        <f t="shared" si="0"/>
        <v>0</v>
      </c>
      <c r="AO96" s="238"/>
      <c r="AP96" s="238"/>
      <c r="AQ96" s="83" t="s">
        <v>83</v>
      </c>
      <c r="AR96" s="80"/>
      <c r="AS96" s="84">
        <v>0</v>
      </c>
      <c r="AT96" s="85">
        <f t="shared" si="1"/>
        <v>0</v>
      </c>
      <c r="AU96" s="86">
        <f>'02 - Přepojení VZT'!P118</f>
        <v>0</v>
      </c>
      <c r="AV96" s="85">
        <f>'02 - Přepojení VZT'!J33</f>
        <v>0</v>
      </c>
      <c r="AW96" s="85">
        <f>'02 - Přepojení VZT'!J34</f>
        <v>0</v>
      </c>
      <c r="AX96" s="85">
        <f>'02 - Přepojení VZT'!J35</f>
        <v>0</v>
      </c>
      <c r="AY96" s="85">
        <f>'02 - Přepojení VZT'!J36</f>
        <v>0</v>
      </c>
      <c r="AZ96" s="85">
        <f>'02 - Přepojení VZT'!F33</f>
        <v>0</v>
      </c>
      <c r="BA96" s="85">
        <f>'02 - Přepojení VZT'!F34</f>
        <v>0</v>
      </c>
      <c r="BB96" s="85">
        <f>'02 - Přepojení VZT'!F35</f>
        <v>0</v>
      </c>
      <c r="BC96" s="85">
        <f>'02 - Přepojení VZT'!F36</f>
        <v>0</v>
      </c>
      <c r="BD96" s="87">
        <f>'02 - Přepojení VZT'!F37</f>
        <v>0</v>
      </c>
      <c r="BT96" s="88" t="s">
        <v>84</v>
      </c>
      <c r="BV96" s="88" t="s">
        <v>78</v>
      </c>
      <c r="BW96" s="88" t="s">
        <v>88</v>
      </c>
      <c r="BX96" s="88" t="s">
        <v>4</v>
      </c>
      <c r="CL96" s="88" t="s">
        <v>1</v>
      </c>
      <c r="CM96" s="88" t="s">
        <v>86</v>
      </c>
    </row>
    <row r="97" spans="1:91" s="7" customFormat="1" ht="16.5" customHeight="1">
      <c r="A97" s="79" t="s">
        <v>80</v>
      </c>
      <c r="B97" s="80"/>
      <c r="C97" s="81"/>
      <c r="D97" s="239" t="s">
        <v>89</v>
      </c>
      <c r="E97" s="239"/>
      <c r="F97" s="239"/>
      <c r="G97" s="239"/>
      <c r="H97" s="239"/>
      <c r="I97" s="82"/>
      <c r="J97" s="239" t="s">
        <v>90</v>
      </c>
      <c r="K97" s="239"/>
      <c r="L97" s="239"/>
      <c r="M97" s="239"/>
      <c r="N97" s="239"/>
      <c r="O97" s="239"/>
      <c r="P97" s="239"/>
      <c r="Q97" s="239"/>
      <c r="R97" s="239"/>
      <c r="S97" s="239"/>
      <c r="T97" s="239"/>
      <c r="U97" s="239"/>
      <c r="V97" s="239"/>
      <c r="W97" s="239"/>
      <c r="X97" s="239"/>
      <c r="Y97" s="239"/>
      <c r="Z97" s="239"/>
      <c r="AA97" s="239"/>
      <c r="AB97" s="239"/>
      <c r="AC97" s="239"/>
      <c r="AD97" s="239"/>
      <c r="AE97" s="239"/>
      <c r="AF97" s="239"/>
      <c r="AG97" s="237">
        <f>'03 - Vzduchotechnika'!J30</f>
        <v>0</v>
      </c>
      <c r="AH97" s="238"/>
      <c r="AI97" s="238"/>
      <c r="AJ97" s="238"/>
      <c r="AK97" s="238"/>
      <c r="AL97" s="238"/>
      <c r="AM97" s="238"/>
      <c r="AN97" s="237">
        <f t="shared" si="0"/>
        <v>0</v>
      </c>
      <c r="AO97" s="238"/>
      <c r="AP97" s="238"/>
      <c r="AQ97" s="83" t="s">
        <v>83</v>
      </c>
      <c r="AR97" s="80"/>
      <c r="AS97" s="84">
        <v>0</v>
      </c>
      <c r="AT97" s="85">
        <f t="shared" si="1"/>
        <v>0</v>
      </c>
      <c r="AU97" s="86">
        <f>'03 - Vzduchotechnika'!P118</f>
        <v>0</v>
      </c>
      <c r="AV97" s="85">
        <f>'03 - Vzduchotechnika'!J33</f>
        <v>0</v>
      </c>
      <c r="AW97" s="85">
        <f>'03 - Vzduchotechnika'!J34</f>
        <v>0</v>
      </c>
      <c r="AX97" s="85">
        <f>'03 - Vzduchotechnika'!J35</f>
        <v>0</v>
      </c>
      <c r="AY97" s="85">
        <f>'03 - Vzduchotechnika'!J36</f>
        <v>0</v>
      </c>
      <c r="AZ97" s="85">
        <f>'03 - Vzduchotechnika'!F33</f>
        <v>0</v>
      </c>
      <c r="BA97" s="85">
        <f>'03 - Vzduchotechnika'!F34</f>
        <v>0</v>
      </c>
      <c r="BB97" s="85">
        <f>'03 - Vzduchotechnika'!F35</f>
        <v>0</v>
      </c>
      <c r="BC97" s="85">
        <f>'03 - Vzduchotechnika'!F36</f>
        <v>0</v>
      </c>
      <c r="BD97" s="87">
        <f>'03 - Vzduchotechnika'!F37</f>
        <v>0</v>
      </c>
      <c r="BT97" s="88" t="s">
        <v>84</v>
      </c>
      <c r="BV97" s="88" t="s">
        <v>78</v>
      </c>
      <c r="BW97" s="88" t="s">
        <v>91</v>
      </c>
      <c r="BX97" s="88" t="s">
        <v>4</v>
      </c>
      <c r="CL97" s="88" t="s">
        <v>1</v>
      </c>
      <c r="CM97" s="88" t="s">
        <v>86</v>
      </c>
    </row>
    <row r="98" spans="1:91" s="7" customFormat="1" ht="16.5" customHeight="1">
      <c r="A98" s="79" t="s">
        <v>80</v>
      </c>
      <c r="B98" s="80"/>
      <c r="C98" s="81"/>
      <c r="D98" s="239" t="s">
        <v>92</v>
      </c>
      <c r="E98" s="239"/>
      <c r="F98" s="239"/>
      <c r="G98" s="239"/>
      <c r="H98" s="239"/>
      <c r="I98" s="82"/>
      <c r="J98" s="239" t="s">
        <v>93</v>
      </c>
      <c r="K98" s="239"/>
      <c r="L98" s="239"/>
      <c r="M98" s="239"/>
      <c r="N98" s="239"/>
      <c r="O98" s="239"/>
      <c r="P98" s="239"/>
      <c r="Q98" s="239"/>
      <c r="R98" s="239"/>
      <c r="S98" s="239"/>
      <c r="T98" s="239"/>
      <c r="U98" s="239"/>
      <c r="V98" s="239"/>
      <c r="W98" s="239"/>
      <c r="X98" s="239"/>
      <c r="Y98" s="239"/>
      <c r="Z98" s="239"/>
      <c r="AA98" s="239"/>
      <c r="AB98" s="239"/>
      <c r="AC98" s="239"/>
      <c r="AD98" s="239"/>
      <c r="AE98" s="239"/>
      <c r="AF98" s="239"/>
      <c r="AG98" s="237">
        <f>'04 - Silnoproudá elektrot...'!J30</f>
        <v>0</v>
      </c>
      <c r="AH98" s="238"/>
      <c r="AI98" s="238"/>
      <c r="AJ98" s="238"/>
      <c r="AK98" s="238"/>
      <c r="AL98" s="238"/>
      <c r="AM98" s="238"/>
      <c r="AN98" s="237">
        <f t="shared" si="0"/>
        <v>0</v>
      </c>
      <c r="AO98" s="238"/>
      <c r="AP98" s="238"/>
      <c r="AQ98" s="83" t="s">
        <v>83</v>
      </c>
      <c r="AR98" s="80"/>
      <c r="AS98" s="84">
        <v>0</v>
      </c>
      <c r="AT98" s="85">
        <f t="shared" si="1"/>
        <v>0</v>
      </c>
      <c r="AU98" s="86">
        <f>'04 - Silnoproudá elektrot...'!P118</f>
        <v>0</v>
      </c>
      <c r="AV98" s="85">
        <f>'04 - Silnoproudá elektrot...'!J33</f>
        <v>0</v>
      </c>
      <c r="AW98" s="85">
        <f>'04 - Silnoproudá elektrot...'!J34</f>
        <v>0</v>
      </c>
      <c r="AX98" s="85">
        <f>'04 - Silnoproudá elektrot...'!J35</f>
        <v>0</v>
      </c>
      <c r="AY98" s="85">
        <f>'04 - Silnoproudá elektrot...'!J36</f>
        <v>0</v>
      </c>
      <c r="AZ98" s="85">
        <f>'04 - Silnoproudá elektrot...'!F33</f>
        <v>0</v>
      </c>
      <c r="BA98" s="85">
        <f>'04 - Silnoproudá elektrot...'!F34</f>
        <v>0</v>
      </c>
      <c r="BB98" s="85">
        <f>'04 - Silnoproudá elektrot...'!F35</f>
        <v>0</v>
      </c>
      <c r="BC98" s="85">
        <f>'04 - Silnoproudá elektrot...'!F36</f>
        <v>0</v>
      </c>
      <c r="BD98" s="87">
        <f>'04 - Silnoproudá elektrot...'!F37</f>
        <v>0</v>
      </c>
      <c r="BT98" s="88" t="s">
        <v>84</v>
      </c>
      <c r="BV98" s="88" t="s">
        <v>78</v>
      </c>
      <c r="BW98" s="88" t="s">
        <v>94</v>
      </c>
      <c r="BX98" s="88" t="s">
        <v>4</v>
      </c>
      <c r="CL98" s="88" t="s">
        <v>1</v>
      </c>
      <c r="CM98" s="88" t="s">
        <v>86</v>
      </c>
    </row>
    <row r="99" spans="1:91" s="7" customFormat="1" ht="16.5" customHeight="1">
      <c r="A99" s="79" t="s">
        <v>80</v>
      </c>
      <c r="B99" s="80"/>
      <c r="C99" s="81"/>
      <c r="D99" s="239" t="s">
        <v>95</v>
      </c>
      <c r="E99" s="239"/>
      <c r="F99" s="239"/>
      <c r="G99" s="239"/>
      <c r="H99" s="239"/>
      <c r="I99" s="82"/>
      <c r="J99" s="239" t="s">
        <v>96</v>
      </c>
      <c r="K99" s="239"/>
      <c r="L99" s="239"/>
      <c r="M99" s="239"/>
      <c r="N99" s="239"/>
      <c r="O99" s="239"/>
      <c r="P99" s="239"/>
      <c r="Q99" s="239"/>
      <c r="R99" s="239"/>
      <c r="S99" s="239"/>
      <c r="T99" s="239"/>
      <c r="U99" s="239"/>
      <c r="V99" s="239"/>
      <c r="W99" s="239"/>
      <c r="X99" s="239"/>
      <c r="Y99" s="239"/>
      <c r="Z99" s="239"/>
      <c r="AA99" s="239"/>
      <c r="AB99" s="239"/>
      <c r="AC99" s="239"/>
      <c r="AD99" s="239"/>
      <c r="AE99" s="239"/>
      <c r="AF99" s="239"/>
      <c r="AG99" s="237">
        <f>'05 - Vedlejší rozpočtové ...'!J30</f>
        <v>0</v>
      </c>
      <c r="AH99" s="238"/>
      <c r="AI99" s="238"/>
      <c r="AJ99" s="238"/>
      <c r="AK99" s="238"/>
      <c r="AL99" s="238"/>
      <c r="AM99" s="238"/>
      <c r="AN99" s="237">
        <f t="shared" si="0"/>
        <v>0</v>
      </c>
      <c r="AO99" s="238"/>
      <c r="AP99" s="238"/>
      <c r="AQ99" s="83" t="s">
        <v>83</v>
      </c>
      <c r="AR99" s="80"/>
      <c r="AS99" s="89">
        <v>0</v>
      </c>
      <c r="AT99" s="90">
        <f t="shared" si="1"/>
        <v>0</v>
      </c>
      <c r="AU99" s="91">
        <f>'05 - Vedlejší rozpočtové ...'!P121</f>
        <v>0</v>
      </c>
      <c r="AV99" s="90">
        <f>'05 - Vedlejší rozpočtové ...'!J33</f>
        <v>0</v>
      </c>
      <c r="AW99" s="90">
        <f>'05 - Vedlejší rozpočtové ...'!J34</f>
        <v>0</v>
      </c>
      <c r="AX99" s="90">
        <f>'05 - Vedlejší rozpočtové ...'!J35</f>
        <v>0</v>
      </c>
      <c r="AY99" s="90">
        <f>'05 - Vedlejší rozpočtové ...'!J36</f>
        <v>0</v>
      </c>
      <c r="AZ99" s="90">
        <f>'05 - Vedlejší rozpočtové ...'!F33</f>
        <v>0</v>
      </c>
      <c r="BA99" s="90">
        <f>'05 - Vedlejší rozpočtové ...'!F34</f>
        <v>0</v>
      </c>
      <c r="BB99" s="90">
        <f>'05 - Vedlejší rozpočtové ...'!F35</f>
        <v>0</v>
      </c>
      <c r="BC99" s="90">
        <f>'05 - Vedlejší rozpočtové ...'!F36</f>
        <v>0</v>
      </c>
      <c r="BD99" s="92">
        <f>'05 - Vedlejší rozpočtové ...'!F37</f>
        <v>0</v>
      </c>
      <c r="BT99" s="88" t="s">
        <v>84</v>
      </c>
      <c r="BV99" s="88" t="s">
        <v>78</v>
      </c>
      <c r="BW99" s="88" t="s">
        <v>97</v>
      </c>
      <c r="BX99" s="88" t="s">
        <v>4</v>
      </c>
      <c r="CL99" s="88" t="s">
        <v>1</v>
      </c>
      <c r="CM99" s="88" t="s">
        <v>86</v>
      </c>
    </row>
    <row r="100" spans="1:91" s="2" customFormat="1" ht="30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  <row r="101" spans="1:91" s="2" customFormat="1" ht="7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phoneticPr fontId="0" type="noConversion"/>
  <hyperlinks>
    <hyperlink ref="A95" location="'01 - Stavební část'!C2" display="/"/>
    <hyperlink ref="A96" location="'02 - Přeložka ZTI 1.PP'!C2" display="/"/>
    <hyperlink ref="A97" location="'03 - Vzduchotechnika'!C2" display="/"/>
    <hyperlink ref="A98" location="'04 - Silnoproudá elektrot...'!C2" display="/"/>
    <hyperlink ref="A99" location="'05 - Vedlejší rozpočtové ...'!C2" display="/"/>
  </hyperlinks>
  <pageMargins left="0.39374999999999999" right="0.39374999999999999" top="0.39374999999999999" bottom="0.39374999999999999" header="0" footer="0"/>
  <pageSetup paperSize="9" scale="55" fitToHeight="100" orientation="portrait" blackAndWhite="1"/>
  <headerFooter>
    <oddFooter>&amp;CStrana &amp;P z &amp;N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BM339"/>
  <sheetViews>
    <sheetView showGridLines="0" workbookViewId="0">
      <selection activeCell="F295" sqref="F295"/>
    </sheetView>
  </sheetViews>
  <sheetFormatPr baseColWidth="10" defaultRowHeight="11" x14ac:dyDescent="0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3"/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7" t="s">
        <v>85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86</v>
      </c>
    </row>
    <row r="4" spans="1:46" s="1" customFormat="1" ht="25" customHeight="1">
      <c r="B4" s="20"/>
      <c r="D4" s="21" t="s">
        <v>98</v>
      </c>
      <c r="I4" s="93"/>
      <c r="L4" s="20"/>
      <c r="M4" s="95" t="s">
        <v>10</v>
      </c>
      <c r="AT4" s="17" t="s">
        <v>3</v>
      </c>
    </row>
    <row r="5" spans="1:46" s="1" customFormat="1" ht="7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6.5" customHeight="1">
      <c r="B7" s="20"/>
      <c r="E7" s="257" t="str">
        <f>'Rekapitulace stavby'!K6</f>
        <v>ZŠ Odry Komenského - VZT zařízení školní kuchyně</v>
      </c>
      <c r="F7" s="258"/>
      <c r="G7" s="258"/>
      <c r="H7" s="258"/>
      <c r="I7" s="93"/>
      <c r="L7" s="20"/>
    </row>
    <row r="8" spans="1:46" s="2" customFormat="1" ht="12" customHeight="1">
      <c r="A8" s="32"/>
      <c r="B8" s="33"/>
      <c r="C8" s="32"/>
      <c r="D8" s="27" t="s">
        <v>99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7" t="s">
        <v>100</v>
      </c>
      <c r="F9" s="256"/>
      <c r="G9" s="256"/>
      <c r="H9" s="256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5. 10. 2020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9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9" t="str">
        <f>'Rekapitulace stavby'!E14</f>
        <v>Vyplň údaj</v>
      </c>
      <c r="F18" s="229"/>
      <c r="G18" s="229"/>
      <c r="H18" s="229"/>
      <c r="I18" s="9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9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9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9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33" t="s">
        <v>1</v>
      </c>
      <c r="F27" s="233"/>
      <c r="G27" s="233"/>
      <c r="H27" s="233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5" customHeight="1">
      <c r="A30" s="32"/>
      <c r="B30" s="33"/>
      <c r="C30" s="32"/>
      <c r="D30" s="103" t="s">
        <v>36</v>
      </c>
      <c r="E30" s="32"/>
      <c r="F30" s="32"/>
      <c r="G30" s="32"/>
      <c r="H30" s="32"/>
      <c r="I30" s="96"/>
      <c r="J30" s="71">
        <f>ROUND(J134,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4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customHeight="1">
      <c r="A33" s="32"/>
      <c r="B33" s="33"/>
      <c r="C33" s="32"/>
      <c r="D33" s="105" t="s">
        <v>40</v>
      </c>
      <c r="E33" s="27" t="s">
        <v>41</v>
      </c>
      <c r="F33" s="106">
        <f>ROUND((SUM(BE134:BE338)),  2)</f>
        <v>0</v>
      </c>
      <c r="G33" s="32"/>
      <c r="H33" s="32"/>
      <c r="I33" s="107">
        <v>0.21</v>
      </c>
      <c r="J33" s="106">
        <f>ROUND(((SUM(BE134:BE338))*I33),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27" t="s">
        <v>42</v>
      </c>
      <c r="F34" s="106">
        <f>ROUND((SUM(BF134:BF338)),  2)</f>
        <v>0</v>
      </c>
      <c r="G34" s="32"/>
      <c r="H34" s="32"/>
      <c r="I34" s="107">
        <v>0.15</v>
      </c>
      <c r="J34" s="106">
        <f>ROUND(((SUM(BF134:BF338))*I34),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>
      <c r="A35" s="32"/>
      <c r="B35" s="33"/>
      <c r="C35" s="32"/>
      <c r="D35" s="32"/>
      <c r="E35" s="27" t="s">
        <v>43</v>
      </c>
      <c r="F35" s="106">
        <f>ROUND((SUM(BG134:BG338)),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hidden="1" customHeight="1">
      <c r="A36" s="32"/>
      <c r="B36" s="33"/>
      <c r="C36" s="32"/>
      <c r="D36" s="32"/>
      <c r="E36" s="27" t="s">
        <v>44</v>
      </c>
      <c r="F36" s="106">
        <f>ROUND((SUM(BH134:BH338)),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45</v>
      </c>
      <c r="F37" s="106">
        <f>ROUND((SUM(BI134:BI338)),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5" customHeight="1">
      <c r="A39" s="32"/>
      <c r="B39" s="33"/>
      <c r="C39" s="108"/>
      <c r="D39" s="109" t="s">
        <v>46</v>
      </c>
      <c r="E39" s="60"/>
      <c r="F39" s="60"/>
      <c r="G39" s="110" t="s">
        <v>47</v>
      </c>
      <c r="H39" s="111" t="s">
        <v>48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5" customHeight="1">
      <c r="B41" s="20"/>
      <c r="I41" s="93"/>
      <c r="L41" s="20"/>
    </row>
    <row r="42" spans="1:31" s="1" customFormat="1" ht="14.5" customHeight="1">
      <c r="B42" s="20"/>
      <c r="I42" s="93"/>
      <c r="L42" s="20"/>
    </row>
    <row r="43" spans="1:31" s="1" customFormat="1" ht="14.5" customHeight="1">
      <c r="B43" s="20"/>
      <c r="I43" s="93"/>
      <c r="L43" s="20"/>
    </row>
    <row r="44" spans="1:31" s="1" customFormat="1" ht="14.5" customHeight="1">
      <c r="B44" s="20"/>
      <c r="I44" s="93"/>
      <c r="L44" s="20"/>
    </row>
    <row r="45" spans="1:31" s="1" customFormat="1" ht="14.5" customHeight="1">
      <c r="B45" s="20"/>
      <c r="I45" s="93"/>
      <c r="L45" s="20"/>
    </row>
    <row r="46" spans="1:31" s="1" customFormat="1" ht="14.5" customHeight="1">
      <c r="B46" s="20"/>
      <c r="I46" s="93"/>
      <c r="L46" s="20"/>
    </row>
    <row r="47" spans="1:31" s="1" customFormat="1" ht="14.5" customHeight="1">
      <c r="B47" s="20"/>
      <c r="I47" s="93"/>
      <c r="L47" s="20"/>
    </row>
    <row r="48" spans="1:31" s="1" customFormat="1" ht="14.5" customHeight="1">
      <c r="B48" s="20"/>
      <c r="I48" s="93"/>
      <c r="L48" s="20"/>
    </row>
    <row r="49" spans="1:31" s="1" customFormat="1" ht="14.5" customHeight="1">
      <c r="B49" s="20"/>
      <c r="I49" s="93"/>
      <c r="L49" s="20"/>
    </row>
    <row r="50" spans="1:31" s="2" customFormat="1" ht="14.5" customHeight="1">
      <c r="B50" s="42"/>
      <c r="D50" s="43" t="s">
        <v>49</v>
      </c>
      <c r="E50" s="44"/>
      <c r="F50" s="44"/>
      <c r="G50" s="43" t="s">
        <v>50</v>
      </c>
      <c r="H50" s="44"/>
      <c r="I50" s="115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">
      <c r="A61" s="32"/>
      <c r="B61" s="33"/>
      <c r="C61" s="32"/>
      <c r="D61" s="45" t="s">
        <v>51</v>
      </c>
      <c r="E61" s="35"/>
      <c r="F61" s="116" t="s">
        <v>52</v>
      </c>
      <c r="G61" s="45" t="s">
        <v>51</v>
      </c>
      <c r="H61" s="35"/>
      <c r="I61" s="117"/>
      <c r="J61" s="11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">
      <c r="A76" s="32"/>
      <c r="B76" s="33"/>
      <c r="C76" s="32"/>
      <c r="D76" s="45" t="s">
        <v>51</v>
      </c>
      <c r="E76" s="35"/>
      <c r="F76" s="116" t="s">
        <v>52</v>
      </c>
      <c r="G76" s="45" t="s">
        <v>51</v>
      </c>
      <c r="H76" s="35"/>
      <c r="I76" s="117"/>
      <c r="J76" s="11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7" t="str">
        <f>E7</f>
        <v>ZŠ Odry Komenského - VZT zařízení školní kuchyně</v>
      </c>
      <c r="F85" s="258"/>
      <c r="G85" s="258"/>
      <c r="H85" s="258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7" t="str">
        <f>E9</f>
        <v>01 - Stavební část</v>
      </c>
      <c r="F87" s="256"/>
      <c r="G87" s="256"/>
      <c r="H87" s="256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Odry</v>
      </c>
      <c r="G89" s="32"/>
      <c r="H89" s="32"/>
      <c r="I89" s="97" t="s">
        <v>22</v>
      </c>
      <c r="J89" s="55" t="str">
        <f>IF(J12="","",J12)</f>
        <v>5. 10. 2020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5" customHeight="1">
      <c r="A91" s="32"/>
      <c r="B91" s="33"/>
      <c r="C91" s="27" t="s">
        <v>24</v>
      </c>
      <c r="D91" s="32"/>
      <c r="E91" s="32"/>
      <c r="F91" s="25" t="str">
        <f>E15</f>
        <v>Město Odry</v>
      </c>
      <c r="G91" s="32"/>
      <c r="H91" s="32"/>
      <c r="I91" s="97" t="s">
        <v>30</v>
      </c>
      <c r="J91" s="30" t="str">
        <f>E21</f>
        <v>PRINEX GROUP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5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97" t="s">
        <v>33</v>
      </c>
      <c r="J92" s="30" t="str">
        <f>E24</f>
        <v>Fajfrová Irena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102</v>
      </c>
      <c r="D94" s="108"/>
      <c r="E94" s="108"/>
      <c r="F94" s="108"/>
      <c r="G94" s="108"/>
      <c r="H94" s="108"/>
      <c r="I94" s="123"/>
      <c r="J94" s="124" t="s">
        <v>103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25" t="s">
        <v>104</v>
      </c>
      <c r="D96" s="32"/>
      <c r="E96" s="32"/>
      <c r="F96" s="32"/>
      <c r="G96" s="32"/>
      <c r="H96" s="32"/>
      <c r="I96" s="96"/>
      <c r="J96" s="71">
        <f>J134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105</v>
      </c>
    </row>
    <row r="97" spans="2:12" s="9" customFormat="1" ht="25" customHeight="1">
      <c r="B97" s="126"/>
      <c r="D97" s="127" t="s">
        <v>106</v>
      </c>
      <c r="E97" s="128"/>
      <c r="F97" s="128"/>
      <c r="G97" s="128"/>
      <c r="H97" s="128"/>
      <c r="I97" s="129"/>
      <c r="J97" s="130">
        <f>J135</f>
        <v>0</v>
      </c>
      <c r="L97" s="126"/>
    </row>
    <row r="98" spans="2:12" s="10" customFormat="1" ht="20" customHeight="1">
      <c r="B98" s="131"/>
      <c r="D98" s="132" t="s">
        <v>107</v>
      </c>
      <c r="E98" s="133"/>
      <c r="F98" s="133"/>
      <c r="G98" s="133"/>
      <c r="H98" s="133"/>
      <c r="I98" s="134"/>
      <c r="J98" s="135">
        <f>J136</f>
        <v>0</v>
      </c>
      <c r="L98" s="131"/>
    </row>
    <row r="99" spans="2:12" s="10" customFormat="1" ht="20" customHeight="1">
      <c r="B99" s="131"/>
      <c r="D99" s="132" t="s">
        <v>108</v>
      </c>
      <c r="E99" s="133"/>
      <c r="F99" s="133"/>
      <c r="G99" s="133"/>
      <c r="H99" s="133"/>
      <c r="I99" s="134"/>
      <c r="J99" s="135">
        <f>J161</f>
        <v>0</v>
      </c>
      <c r="L99" s="131"/>
    </row>
    <row r="100" spans="2:12" s="10" customFormat="1" ht="20" customHeight="1">
      <c r="B100" s="131"/>
      <c r="D100" s="132" t="s">
        <v>109</v>
      </c>
      <c r="E100" s="133"/>
      <c r="F100" s="133"/>
      <c r="G100" s="133"/>
      <c r="H100" s="133"/>
      <c r="I100" s="134"/>
      <c r="J100" s="135">
        <f>J213</f>
        <v>0</v>
      </c>
      <c r="L100" s="131"/>
    </row>
    <row r="101" spans="2:12" s="10" customFormat="1" ht="20" customHeight="1">
      <c r="B101" s="131"/>
      <c r="D101" s="132" t="s">
        <v>110</v>
      </c>
      <c r="E101" s="133"/>
      <c r="F101" s="133"/>
      <c r="G101" s="133"/>
      <c r="H101" s="133"/>
      <c r="I101" s="134"/>
      <c r="J101" s="135">
        <f>J258</f>
        <v>0</v>
      </c>
      <c r="L101" s="131"/>
    </row>
    <row r="102" spans="2:12" s="10" customFormat="1" ht="20" customHeight="1">
      <c r="B102" s="131"/>
      <c r="D102" s="132" t="s">
        <v>111</v>
      </c>
      <c r="E102" s="133"/>
      <c r="F102" s="133"/>
      <c r="G102" s="133"/>
      <c r="H102" s="133"/>
      <c r="I102" s="134"/>
      <c r="J102" s="135">
        <f>J264</f>
        <v>0</v>
      </c>
      <c r="L102" s="131"/>
    </row>
    <row r="103" spans="2:12" s="9" customFormat="1" ht="25" customHeight="1">
      <c r="B103" s="126"/>
      <c r="D103" s="127" t="s">
        <v>112</v>
      </c>
      <c r="E103" s="128"/>
      <c r="F103" s="128"/>
      <c r="G103" s="128"/>
      <c r="H103" s="128"/>
      <c r="I103" s="129"/>
      <c r="J103" s="130">
        <f>J266</f>
        <v>0</v>
      </c>
      <c r="L103" s="126"/>
    </row>
    <row r="104" spans="2:12" s="10" customFormat="1" ht="20" customHeight="1">
      <c r="B104" s="131"/>
      <c r="D104" s="132" t="s">
        <v>113</v>
      </c>
      <c r="E104" s="133"/>
      <c r="F104" s="133"/>
      <c r="G104" s="133"/>
      <c r="H104" s="133"/>
      <c r="I104" s="134"/>
      <c r="J104" s="135">
        <f>J267</f>
        <v>0</v>
      </c>
      <c r="L104" s="131"/>
    </row>
    <row r="105" spans="2:12" s="10" customFormat="1" ht="20" customHeight="1">
      <c r="B105" s="131"/>
      <c r="D105" s="132" t="s">
        <v>114</v>
      </c>
      <c r="E105" s="133"/>
      <c r="F105" s="133"/>
      <c r="G105" s="133"/>
      <c r="H105" s="133"/>
      <c r="I105" s="134"/>
      <c r="J105" s="135">
        <f>J269</f>
        <v>0</v>
      </c>
      <c r="L105" s="131"/>
    </row>
    <row r="106" spans="2:12" s="10" customFormat="1" ht="20" customHeight="1">
      <c r="B106" s="131"/>
      <c r="D106" s="132" t="s">
        <v>115</v>
      </c>
      <c r="E106" s="133"/>
      <c r="F106" s="133"/>
      <c r="G106" s="133"/>
      <c r="H106" s="133"/>
      <c r="I106" s="134"/>
      <c r="J106" s="135">
        <f>J271</f>
        <v>0</v>
      </c>
      <c r="L106" s="131"/>
    </row>
    <row r="107" spans="2:12" s="10" customFormat="1" ht="20" customHeight="1">
      <c r="B107" s="131"/>
      <c r="D107" s="132" t="s">
        <v>116</v>
      </c>
      <c r="E107" s="133"/>
      <c r="F107" s="133"/>
      <c r="G107" s="133"/>
      <c r="H107" s="133"/>
      <c r="I107" s="134"/>
      <c r="J107" s="135">
        <f>J273</f>
        <v>0</v>
      </c>
      <c r="L107" s="131"/>
    </row>
    <row r="108" spans="2:12" s="10" customFormat="1" ht="20" customHeight="1">
      <c r="B108" s="131"/>
      <c r="D108" s="132" t="s">
        <v>117</v>
      </c>
      <c r="E108" s="133"/>
      <c r="F108" s="133"/>
      <c r="G108" s="133"/>
      <c r="H108" s="133"/>
      <c r="I108" s="134"/>
      <c r="J108" s="135">
        <f>J281</f>
        <v>0</v>
      </c>
      <c r="L108" s="131"/>
    </row>
    <row r="109" spans="2:12" s="10" customFormat="1" ht="20" customHeight="1">
      <c r="B109" s="131"/>
      <c r="D109" s="132" t="s">
        <v>118</v>
      </c>
      <c r="E109" s="133"/>
      <c r="F109" s="133"/>
      <c r="G109" s="133"/>
      <c r="H109" s="133"/>
      <c r="I109" s="134"/>
      <c r="J109" s="135">
        <f>J295</f>
        <v>0</v>
      </c>
      <c r="L109" s="131"/>
    </row>
    <row r="110" spans="2:12" s="10" customFormat="1" ht="20" customHeight="1">
      <c r="B110" s="131"/>
      <c r="D110" s="132" t="s">
        <v>119</v>
      </c>
      <c r="E110" s="133"/>
      <c r="F110" s="133"/>
      <c r="G110" s="133"/>
      <c r="H110" s="133"/>
      <c r="I110" s="134"/>
      <c r="J110" s="135">
        <f>J303</f>
        <v>0</v>
      </c>
      <c r="L110" s="131"/>
    </row>
    <row r="111" spans="2:12" s="10" customFormat="1" ht="20" customHeight="1">
      <c r="B111" s="131"/>
      <c r="D111" s="132" t="s">
        <v>120</v>
      </c>
      <c r="E111" s="133"/>
      <c r="F111" s="133"/>
      <c r="G111" s="133"/>
      <c r="H111" s="133"/>
      <c r="I111" s="134"/>
      <c r="J111" s="135">
        <f>J319</f>
        <v>0</v>
      </c>
      <c r="L111" s="131"/>
    </row>
    <row r="112" spans="2:12" s="9" customFormat="1" ht="25" customHeight="1">
      <c r="B112" s="126"/>
      <c r="D112" s="127" t="s">
        <v>121</v>
      </c>
      <c r="E112" s="128"/>
      <c r="F112" s="128"/>
      <c r="G112" s="128"/>
      <c r="H112" s="128"/>
      <c r="I112" s="129"/>
      <c r="J112" s="130">
        <f>J333</f>
        <v>0</v>
      </c>
      <c r="L112" s="126"/>
    </row>
    <row r="113" spans="1:31" s="10" customFormat="1" ht="20" customHeight="1">
      <c r="B113" s="131"/>
      <c r="D113" s="132" t="s">
        <v>122</v>
      </c>
      <c r="E113" s="133"/>
      <c r="F113" s="133"/>
      <c r="G113" s="133"/>
      <c r="H113" s="133"/>
      <c r="I113" s="134"/>
      <c r="J113" s="135">
        <f>J334</f>
        <v>0</v>
      </c>
      <c r="L113" s="131"/>
    </row>
    <row r="114" spans="1:31" s="10" customFormat="1" ht="20" customHeight="1">
      <c r="B114" s="131"/>
      <c r="D114" s="132" t="s">
        <v>123</v>
      </c>
      <c r="E114" s="133"/>
      <c r="F114" s="133"/>
      <c r="G114" s="133"/>
      <c r="H114" s="133"/>
      <c r="I114" s="134"/>
      <c r="J114" s="135">
        <f>J336</f>
        <v>0</v>
      </c>
      <c r="L114" s="131"/>
    </row>
    <row r="115" spans="1:31" s="2" customFormat="1" ht="21.75" customHeight="1">
      <c r="A115" s="32"/>
      <c r="B115" s="33"/>
      <c r="C115" s="32"/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7" customHeight="1">
      <c r="A116" s="32"/>
      <c r="B116" s="47"/>
      <c r="C116" s="48"/>
      <c r="D116" s="48"/>
      <c r="E116" s="48"/>
      <c r="F116" s="48"/>
      <c r="G116" s="48"/>
      <c r="H116" s="48"/>
      <c r="I116" s="120"/>
      <c r="J116" s="48"/>
      <c r="K116" s="48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20" spans="1:31" s="2" customFormat="1" ht="7" customHeight="1">
      <c r="A120" s="32"/>
      <c r="B120" s="49"/>
      <c r="C120" s="50"/>
      <c r="D120" s="50"/>
      <c r="E120" s="50"/>
      <c r="F120" s="50"/>
      <c r="G120" s="50"/>
      <c r="H120" s="50"/>
      <c r="I120" s="121"/>
      <c r="J120" s="50"/>
      <c r="K120" s="50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5" customHeight="1">
      <c r="A121" s="32"/>
      <c r="B121" s="33"/>
      <c r="C121" s="21" t="s">
        <v>124</v>
      </c>
      <c r="D121" s="32"/>
      <c r="E121" s="32"/>
      <c r="F121" s="32"/>
      <c r="G121" s="32"/>
      <c r="H121" s="32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7" customHeight="1">
      <c r="A122" s="32"/>
      <c r="B122" s="33"/>
      <c r="C122" s="32"/>
      <c r="D122" s="32"/>
      <c r="E122" s="32"/>
      <c r="F122" s="32"/>
      <c r="G122" s="32"/>
      <c r="H122" s="32"/>
      <c r="I122" s="96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16</v>
      </c>
      <c r="D123" s="32"/>
      <c r="E123" s="32"/>
      <c r="F123" s="32"/>
      <c r="G123" s="32"/>
      <c r="H123" s="32"/>
      <c r="I123" s="96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>
      <c r="A124" s="32"/>
      <c r="B124" s="33"/>
      <c r="C124" s="32"/>
      <c r="D124" s="32"/>
      <c r="E124" s="257" t="str">
        <f>E7</f>
        <v>ZŠ Odry Komenského - VZT zařízení školní kuchyně</v>
      </c>
      <c r="F124" s="258"/>
      <c r="G124" s="258"/>
      <c r="H124" s="258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99</v>
      </c>
      <c r="D125" s="32"/>
      <c r="E125" s="32"/>
      <c r="F125" s="32"/>
      <c r="G125" s="32"/>
      <c r="H125" s="32"/>
      <c r="I125" s="96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6.5" customHeight="1">
      <c r="A126" s="32"/>
      <c r="B126" s="33"/>
      <c r="C126" s="32"/>
      <c r="D126" s="32"/>
      <c r="E126" s="247" t="str">
        <f>E9</f>
        <v>01 - Stavební část</v>
      </c>
      <c r="F126" s="256"/>
      <c r="G126" s="256"/>
      <c r="H126" s="256"/>
      <c r="I126" s="96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7" customHeight="1">
      <c r="A127" s="32"/>
      <c r="B127" s="33"/>
      <c r="C127" s="32"/>
      <c r="D127" s="32"/>
      <c r="E127" s="32"/>
      <c r="F127" s="32"/>
      <c r="G127" s="32"/>
      <c r="H127" s="32"/>
      <c r="I127" s="96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2" customHeight="1">
      <c r="A128" s="32"/>
      <c r="B128" s="33"/>
      <c r="C128" s="27" t="s">
        <v>20</v>
      </c>
      <c r="D128" s="32"/>
      <c r="E128" s="32"/>
      <c r="F128" s="25" t="str">
        <f>F12</f>
        <v>Odry</v>
      </c>
      <c r="G128" s="32"/>
      <c r="H128" s="32"/>
      <c r="I128" s="97" t="s">
        <v>22</v>
      </c>
      <c r="J128" s="55" t="str">
        <f>IF(J12="","",J12)</f>
        <v>5. 10. 2020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7" customHeight="1">
      <c r="A129" s="32"/>
      <c r="B129" s="33"/>
      <c r="C129" s="32"/>
      <c r="D129" s="32"/>
      <c r="E129" s="32"/>
      <c r="F129" s="32"/>
      <c r="G129" s="32"/>
      <c r="H129" s="32"/>
      <c r="I129" s="96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25.75" customHeight="1">
      <c r="A130" s="32"/>
      <c r="B130" s="33"/>
      <c r="C130" s="27" t="s">
        <v>24</v>
      </c>
      <c r="D130" s="32"/>
      <c r="E130" s="32"/>
      <c r="F130" s="25" t="str">
        <f>E15</f>
        <v>Město Odry</v>
      </c>
      <c r="G130" s="32"/>
      <c r="H130" s="32"/>
      <c r="I130" s="97" t="s">
        <v>30</v>
      </c>
      <c r="J130" s="30" t="str">
        <f>E21</f>
        <v>PRINEX GROUP s.r.o.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5.25" customHeight="1">
      <c r="A131" s="32"/>
      <c r="B131" s="33"/>
      <c r="C131" s="27" t="s">
        <v>28</v>
      </c>
      <c r="D131" s="32"/>
      <c r="E131" s="32"/>
      <c r="F131" s="25" t="str">
        <f>IF(E18="","",E18)</f>
        <v>Vyplň údaj</v>
      </c>
      <c r="G131" s="32"/>
      <c r="H131" s="32"/>
      <c r="I131" s="97" t="s">
        <v>33</v>
      </c>
      <c r="J131" s="30" t="str">
        <f>E24</f>
        <v>Fajfrová Irena</v>
      </c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0.25" customHeight="1">
      <c r="A132" s="32"/>
      <c r="B132" s="33"/>
      <c r="C132" s="32"/>
      <c r="D132" s="32"/>
      <c r="E132" s="32"/>
      <c r="F132" s="32"/>
      <c r="G132" s="32"/>
      <c r="H132" s="32"/>
      <c r="I132" s="96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11" customFormat="1" ht="29.25" customHeight="1">
      <c r="A133" s="136"/>
      <c r="B133" s="137"/>
      <c r="C133" s="138" t="s">
        <v>125</v>
      </c>
      <c r="D133" s="139" t="s">
        <v>61</v>
      </c>
      <c r="E133" s="139" t="s">
        <v>57</v>
      </c>
      <c r="F133" s="139" t="s">
        <v>58</v>
      </c>
      <c r="G133" s="139" t="s">
        <v>126</v>
      </c>
      <c r="H133" s="139" t="s">
        <v>127</v>
      </c>
      <c r="I133" s="140" t="s">
        <v>128</v>
      </c>
      <c r="J133" s="139" t="s">
        <v>103</v>
      </c>
      <c r="K133" s="141" t="s">
        <v>129</v>
      </c>
      <c r="L133" s="142"/>
      <c r="M133" s="62" t="s">
        <v>1</v>
      </c>
      <c r="N133" s="63" t="s">
        <v>40</v>
      </c>
      <c r="O133" s="63" t="s">
        <v>130</v>
      </c>
      <c r="P133" s="63" t="s">
        <v>131</v>
      </c>
      <c r="Q133" s="63" t="s">
        <v>132</v>
      </c>
      <c r="R133" s="63" t="s">
        <v>133</v>
      </c>
      <c r="S133" s="63" t="s">
        <v>134</v>
      </c>
      <c r="T133" s="64" t="s">
        <v>135</v>
      </c>
      <c r="U133" s="136"/>
      <c r="V133" s="136"/>
      <c r="W133" s="136"/>
      <c r="X133" s="136"/>
      <c r="Y133" s="136"/>
      <c r="Z133" s="136"/>
      <c r="AA133" s="136"/>
      <c r="AB133" s="136"/>
      <c r="AC133" s="136"/>
      <c r="AD133" s="136"/>
      <c r="AE133" s="136"/>
    </row>
    <row r="134" spans="1:65" s="2" customFormat="1" ht="22.75" customHeight="1">
      <c r="A134" s="32"/>
      <c r="B134" s="33"/>
      <c r="C134" s="69" t="s">
        <v>136</v>
      </c>
      <c r="D134" s="32"/>
      <c r="E134" s="32"/>
      <c r="F134" s="32"/>
      <c r="G134" s="32"/>
      <c r="H134" s="32"/>
      <c r="I134" s="96"/>
      <c r="J134" s="143">
        <f>BK134</f>
        <v>0</v>
      </c>
      <c r="K134" s="32"/>
      <c r="L134" s="33"/>
      <c r="M134" s="65"/>
      <c r="N134" s="56"/>
      <c r="O134" s="66"/>
      <c r="P134" s="144">
        <f>P135+P266+P333</f>
        <v>0</v>
      </c>
      <c r="Q134" s="66"/>
      <c r="R134" s="144">
        <f>R135+R266+R333</f>
        <v>7.7616817800000018</v>
      </c>
      <c r="S134" s="66"/>
      <c r="T134" s="145">
        <f>T135+T266+T333</f>
        <v>11.465660249999999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75</v>
      </c>
      <c r="AU134" s="17" t="s">
        <v>105</v>
      </c>
      <c r="BK134" s="146">
        <f>BK135+BK266+BK333</f>
        <v>0</v>
      </c>
    </row>
    <row r="135" spans="1:65" s="12" customFormat="1" ht="26" customHeight="1">
      <c r="B135" s="147"/>
      <c r="D135" s="148" t="s">
        <v>75</v>
      </c>
      <c r="E135" s="149" t="s">
        <v>137</v>
      </c>
      <c r="F135" s="149" t="s">
        <v>138</v>
      </c>
      <c r="I135" s="150"/>
      <c r="J135" s="151">
        <f>BK135</f>
        <v>0</v>
      </c>
      <c r="L135" s="147"/>
      <c r="M135" s="152"/>
      <c r="N135" s="153"/>
      <c r="O135" s="153"/>
      <c r="P135" s="154">
        <f>P136+P161+P213+P258+P264</f>
        <v>0</v>
      </c>
      <c r="Q135" s="153"/>
      <c r="R135" s="154">
        <f>R136+R161+R213+R258+R264</f>
        <v>6.206628320000001</v>
      </c>
      <c r="S135" s="153"/>
      <c r="T135" s="155">
        <f>T136+T161+T213+T258+T264</f>
        <v>7.3337209999999988</v>
      </c>
      <c r="AR135" s="148" t="s">
        <v>84</v>
      </c>
      <c r="AT135" s="156" t="s">
        <v>75</v>
      </c>
      <c r="AU135" s="156" t="s">
        <v>76</v>
      </c>
      <c r="AY135" s="148" t="s">
        <v>139</v>
      </c>
      <c r="BK135" s="157">
        <f>BK136+BK161+BK213+BK258+BK264</f>
        <v>0</v>
      </c>
    </row>
    <row r="136" spans="1:65" s="12" customFormat="1" ht="22.75" customHeight="1">
      <c r="B136" s="147"/>
      <c r="D136" s="148" t="s">
        <v>75</v>
      </c>
      <c r="E136" s="158" t="s">
        <v>140</v>
      </c>
      <c r="F136" s="158" t="s">
        <v>141</v>
      </c>
      <c r="I136" s="150"/>
      <c r="J136" s="159">
        <f>BK136</f>
        <v>0</v>
      </c>
      <c r="L136" s="147"/>
      <c r="M136" s="152"/>
      <c r="N136" s="153"/>
      <c r="O136" s="153"/>
      <c r="P136" s="154">
        <f>SUM(P137:P160)</f>
        <v>0</v>
      </c>
      <c r="Q136" s="153"/>
      <c r="R136" s="154">
        <f>SUM(R137:R160)</f>
        <v>3.8723927300000001</v>
      </c>
      <c r="S136" s="153"/>
      <c r="T136" s="155">
        <f>SUM(T137:T160)</f>
        <v>0</v>
      </c>
      <c r="AR136" s="148" t="s">
        <v>84</v>
      </c>
      <c r="AT136" s="156" t="s">
        <v>75</v>
      </c>
      <c r="AU136" s="156" t="s">
        <v>84</v>
      </c>
      <c r="AY136" s="148" t="s">
        <v>139</v>
      </c>
      <c r="BK136" s="157">
        <f>SUM(BK137:BK160)</f>
        <v>0</v>
      </c>
    </row>
    <row r="137" spans="1:65" s="2" customFormat="1" ht="33" customHeight="1">
      <c r="A137" s="32"/>
      <c r="B137" s="160"/>
      <c r="C137" s="161" t="s">
        <v>84</v>
      </c>
      <c r="D137" s="161" t="s">
        <v>142</v>
      </c>
      <c r="E137" s="162" t="s">
        <v>143</v>
      </c>
      <c r="F137" s="163" t="s">
        <v>144</v>
      </c>
      <c r="G137" s="164" t="s">
        <v>145</v>
      </c>
      <c r="H137" s="165">
        <v>7</v>
      </c>
      <c r="I137" s="166"/>
      <c r="J137" s="167">
        <f>ROUND(I137*H137,2)</f>
        <v>0</v>
      </c>
      <c r="K137" s="163" t="s">
        <v>146</v>
      </c>
      <c r="L137" s="33"/>
      <c r="M137" s="168" t="s">
        <v>1</v>
      </c>
      <c r="N137" s="169" t="s">
        <v>41</v>
      </c>
      <c r="O137" s="58"/>
      <c r="P137" s="170">
        <f>O137*H137</f>
        <v>0</v>
      </c>
      <c r="Q137" s="170">
        <v>0.25908999999999999</v>
      </c>
      <c r="R137" s="170">
        <f>Q137*H137</f>
        <v>1.8136299999999999</v>
      </c>
      <c r="S137" s="170">
        <v>0</v>
      </c>
      <c r="T137" s="17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2" t="s">
        <v>147</v>
      </c>
      <c r="AT137" s="172" t="s">
        <v>142</v>
      </c>
      <c r="AU137" s="172" t="s">
        <v>86</v>
      </c>
      <c r="AY137" s="17" t="s">
        <v>139</v>
      </c>
      <c r="BE137" s="173">
        <f>IF(N137="základní",J137,0)</f>
        <v>0</v>
      </c>
      <c r="BF137" s="173">
        <f>IF(N137="snížená",J137,0)</f>
        <v>0</v>
      </c>
      <c r="BG137" s="173">
        <f>IF(N137="zákl. přenesená",J137,0)</f>
        <v>0</v>
      </c>
      <c r="BH137" s="173">
        <f>IF(N137="sníž. přenesená",J137,0)</f>
        <v>0</v>
      </c>
      <c r="BI137" s="173">
        <f>IF(N137="nulová",J137,0)</f>
        <v>0</v>
      </c>
      <c r="BJ137" s="17" t="s">
        <v>84</v>
      </c>
      <c r="BK137" s="173">
        <f>ROUND(I137*H137,2)</f>
        <v>0</v>
      </c>
      <c r="BL137" s="17" t="s">
        <v>147</v>
      </c>
      <c r="BM137" s="172" t="s">
        <v>148</v>
      </c>
    </row>
    <row r="138" spans="1:65" s="13" customFormat="1">
      <c r="B138" s="174"/>
      <c r="D138" s="175" t="s">
        <v>149</v>
      </c>
      <c r="E138" s="176" t="s">
        <v>1</v>
      </c>
      <c r="F138" s="177" t="s">
        <v>150</v>
      </c>
      <c r="H138" s="176" t="s">
        <v>1</v>
      </c>
      <c r="I138" s="178"/>
      <c r="L138" s="174"/>
      <c r="M138" s="179"/>
      <c r="N138" s="180"/>
      <c r="O138" s="180"/>
      <c r="P138" s="180"/>
      <c r="Q138" s="180"/>
      <c r="R138" s="180"/>
      <c r="S138" s="180"/>
      <c r="T138" s="181"/>
      <c r="AT138" s="176" t="s">
        <v>149</v>
      </c>
      <c r="AU138" s="176" t="s">
        <v>86</v>
      </c>
      <c r="AV138" s="13" t="s">
        <v>84</v>
      </c>
      <c r="AW138" s="13" t="s">
        <v>32</v>
      </c>
      <c r="AX138" s="13" t="s">
        <v>76</v>
      </c>
      <c r="AY138" s="176" t="s">
        <v>139</v>
      </c>
    </row>
    <row r="139" spans="1:65" s="14" customFormat="1">
      <c r="B139" s="182"/>
      <c r="D139" s="175" t="s">
        <v>149</v>
      </c>
      <c r="E139" s="183" t="s">
        <v>1</v>
      </c>
      <c r="F139" s="184" t="s">
        <v>151</v>
      </c>
      <c r="H139" s="185">
        <v>4.2240000000000002</v>
      </c>
      <c r="I139" s="186"/>
      <c r="L139" s="182"/>
      <c r="M139" s="187"/>
      <c r="N139" s="188"/>
      <c r="O139" s="188"/>
      <c r="P139" s="188"/>
      <c r="Q139" s="188"/>
      <c r="R139" s="188"/>
      <c r="S139" s="188"/>
      <c r="T139" s="189"/>
      <c r="AT139" s="183" t="s">
        <v>149</v>
      </c>
      <c r="AU139" s="183" t="s">
        <v>86</v>
      </c>
      <c r="AV139" s="14" t="s">
        <v>86</v>
      </c>
      <c r="AW139" s="14" t="s">
        <v>32</v>
      </c>
      <c r="AX139" s="14" t="s">
        <v>76</v>
      </c>
      <c r="AY139" s="183" t="s">
        <v>139</v>
      </c>
    </row>
    <row r="140" spans="1:65" s="14" customFormat="1">
      <c r="B140" s="182"/>
      <c r="D140" s="175" t="s">
        <v>149</v>
      </c>
      <c r="E140" s="183" t="s">
        <v>1</v>
      </c>
      <c r="F140" s="184" t="s">
        <v>152</v>
      </c>
      <c r="H140" s="185">
        <v>2.04</v>
      </c>
      <c r="I140" s="186"/>
      <c r="L140" s="182"/>
      <c r="M140" s="187"/>
      <c r="N140" s="188"/>
      <c r="O140" s="188"/>
      <c r="P140" s="188"/>
      <c r="Q140" s="188"/>
      <c r="R140" s="188"/>
      <c r="S140" s="188"/>
      <c r="T140" s="189"/>
      <c r="AT140" s="183" t="s">
        <v>149</v>
      </c>
      <c r="AU140" s="183" t="s">
        <v>86</v>
      </c>
      <c r="AV140" s="14" t="s">
        <v>86</v>
      </c>
      <c r="AW140" s="14" t="s">
        <v>32</v>
      </c>
      <c r="AX140" s="14" t="s">
        <v>76</v>
      </c>
      <c r="AY140" s="183" t="s">
        <v>139</v>
      </c>
    </row>
    <row r="141" spans="1:65" s="13" customFormat="1">
      <c r="B141" s="174"/>
      <c r="D141" s="175" t="s">
        <v>149</v>
      </c>
      <c r="E141" s="176" t="s">
        <v>1</v>
      </c>
      <c r="F141" s="177" t="s">
        <v>153</v>
      </c>
      <c r="H141" s="176" t="s">
        <v>1</v>
      </c>
      <c r="I141" s="178"/>
      <c r="L141" s="174"/>
      <c r="M141" s="179"/>
      <c r="N141" s="180"/>
      <c r="O141" s="180"/>
      <c r="P141" s="180"/>
      <c r="Q141" s="180"/>
      <c r="R141" s="180"/>
      <c r="S141" s="180"/>
      <c r="T141" s="181"/>
      <c r="AT141" s="176" t="s">
        <v>149</v>
      </c>
      <c r="AU141" s="176" t="s">
        <v>86</v>
      </c>
      <c r="AV141" s="13" t="s">
        <v>84</v>
      </c>
      <c r="AW141" s="13" t="s">
        <v>32</v>
      </c>
      <c r="AX141" s="13" t="s">
        <v>76</v>
      </c>
      <c r="AY141" s="176" t="s">
        <v>139</v>
      </c>
    </row>
    <row r="142" spans="1:65" s="14" customFormat="1">
      <c r="B142" s="182"/>
      <c r="D142" s="175" t="s">
        <v>149</v>
      </c>
      <c r="E142" s="183" t="s">
        <v>1</v>
      </c>
      <c r="F142" s="184" t="s">
        <v>154</v>
      </c>
      <c r="H142" s="185">
        <v>0.20300000000000001</v>
      </c>
      <c r="I142" s="186"/>
      <c r="L142" s="182"/>
      <c r="M142" s="187"/>
      <c r="N142" s="188"/>
      <c r="O142" s="188"/>
      <c r="P142" s="188"/>
      <c r="Q142" s="188"/>
      <c r="R142" s="188"/>
      <c r="S142" s="188"/>
      <c r="T142" s="189"/>
      <c r="AT142" s="183" t="s">
        <v>149</v>
      </c>
      <c r="AU142" s="183" t="s">
        <v>86</v>
      </c>
      <c r="AV142" s="14" t="s">
        <v>86</v>
      </c>
      <c r="AW142" s="14" t="s">
        <v>32</v>
      </c>
      <c r="AX142" s="14" t="s">
        <v>76</v>
      </c>
      <c r="AY142" s="183" t="s">
        <v>139</v>
      </c>
    </row>
    <row r="143" spans="1:65" s="14" customFormat="1">
      <c r="B143" s="182"/>
      <c r="D143" s="175" t="s">
        <v>149</v>
      </c>
      <c r="E143" s="183" t="s">
        <v>1</v>
      </c>
      <c r="F143" s="184" t="s">
        <v>155</v>
      </c>
      <c r="H143" s="185">
        <v>0.42</v>
      </c>
      <c r="I143" s="186"/>
      <c r="L143" s="182"/>
      <c r="M143" s="187"/>
      <c r="N143" s="188"/>
      <c r="O143" s="188"/>
      <c r="P143" s="188"/>
      <c r="Q143" s="188"/>
      <c r="R143" s="188"/>
      <c r="S143" s="188"/>
      <c r="T143" s="189"/>
      <c r="AT143" s="183" t="s">
        <v>149</v>
      </c>
      <c r="AU143" s="183" t="s">
        <v>86</v>
      </c>
      <c r="AV143" s="14" t="s">
        <v>86</v>
      </c>
      <c r="AW143" s="14" t="s">
        <v>32</v>
      </c>
      <c r="AX143" s="14" t="s">
        <v>76</v>
      </c>
      <c r="AY143" s="183" t="s">
        <v>139</v>
      </c>
    </row>
    <row r="144" spans="1:65" s="15" customFormat="1">
      <c r="B144" s="190"/>
      <c r="D144" s="175" t="s">
        <v>149</v>
      </c>
      <c r="E144" s="191" t="s">
        <v>1</v>
      </c>
      <c r="F144" s="192" t="s">
        <v>156</v>
      </c>
      <c r="H144" s="193">
        <v>6.8870000000000005</v>
      </c>
      <c r="I144" s="194"/>
      <c r="L144" s="190"/>
      <c r="M144" s="195"/>
      <c r="N144" s="196"/>
      <c r="O144" s="196"/>
      <c r="P144" s="196"/>
      <c r="Q144" s="196"/>
      <c r="R144" s="196"/>
      <c r="S144" s="196"/>
      <c r="T144" s="197"/>
      <c r="AT144" s="191" t="s">
        <v>149</v>
      </c>
      <c r="AU144" s="191" t="s">
        <v>86</v>
      </c>
      <c r="AV144" s="15" t="s">
        <v>147</v>
      </c>
      <c r="AW144" s="15" t="s">
        <v>32</v>
      </c>
      <c r="AX144" s="15" t="s">
        <v>76</v>
      </c>
      <c r="AY144" s="191" t="s">
        <v>139</v>
      </c>
    </row>
    <row r="145" spans="1:65" s="14" customFormat="1">
      <c r="B145" s="182"/>
      <c r="D145" s="175" t="s">
        <v>149</v>
      </c>
      <c r="E145" s="183" t="s">
        <v>1</v>
      </c>
      <c r="F145" s="184" t="s">
        <v>157</v>
      </c>
      <c r="H145" s="185">
        <v>7</v>
      </c>
      <c r="I145" s="186"/>
      <c r="L145" s="182"/>
      <c r="M145" s="187"/>
      <c r="N145" s="188"/>
      <c r="O145" s="188"/>
      <c r="P145" s="188"/>
      <c r="Q145" s="188"/>
      <c r="R145" s="188"/>
      <c r="S145" s="188"/>
      <c r="T145" s="189"/>
      <c r="AT145" s="183" t="s">
        <v>149</v>
      </c>
      <c r="AU145" s="183" t="s">
        <v>86</v>
      </c>
      <c r="AV145" s="14" t="s">
        <v>86</v>
      </c>
      <c r="AW145" s="14" t="s">
        <v>32</v>
      </c>
      <c r="AX145" s="14" t="s">
        <v>84</v>
      </c>
      <c r="AY145" s="183" t="s">
        <v>139</v>
      </c>
    </row>
    <row r="146" spans="1:65" s="2" customFormat="1" ht="16.5" customHeight="1">
      <c r="A146" s="32"/>
      <c r="B146" s="160"/>
      <c r="C146" s="161" t="s">
        <v>86</v>
      </c>
      <c r="D146" s="161" t="s">
        <v>142</v>
      </c>
      <c r="E146" s="162" t="s">
        <v>158</v>
      </c>
      <c r="F146" s="163" t="s">
        <v>159</v>
      </c>
      <c r="G146" s="164" t="s">
        <v>160</v>
      </c>
      <c r="H146" s="165">
        <v>6</v>
      </c>
      <c r="I146" s="166"/>
      <c r="J146" s="167">
        <f>ROUND(I146*H146,2)</f>
        <v>0</v>
      </c>
      <c r="K146" s="163" t="s">
        <v>146</v>
      </c>
      <c r="L146" s="33"/>
      <c r="M146" s="168" t="s">
        <v>1</v>
      </c>
      <c r="N146" s="169" t="s">
        <v>41</v>
      </c>
      <c r="O146" s="58"/>
      <c r="P146" s="170">
        <f>O146*H146</f>
        <v>0</v>
      </c>
      <c r="Q146" s="170">
        <v>6.8799999999999998E-3</v>
      </c>
      <c r="R146" s="170">
        <f>Q146*H146</f>
        <v>4.1279999999999997E-2</v>
      </c>
      <c r="S146" s="170">
        <v>0</v>
      </c>
      <c r="T146" s="17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2" t="s">
        <v>147</v>
      </c>
      <c r="AT146" s="172" t="s">
        <v>142</v>
      </c>
      <c r="AU146" s="172" t="s">
        <v>86</v>
      </c>
      <c r="AY146" s="17" t="s">
        <v>139</v>
      </c>
      <c r="BE146" s="173">
        <f>IF(N146="základní",J146,0)</f>
        <v>0</v>
      </c>
      <c r="BF146" s="173">
        <f>IF(N146="snížená",J146,0)</f>
        <v>0</v>
      </c>
      <c r="BG146" s="173">
        <f>IF(N146="zákl. přenesená",J146,0)</f>
        <v>0</v>
      </c>
      <c r="BH146" s="173">
        <f>IF(N146="sníž. přenesená",J146,0)</f>
        <v>0</v>
      </c>
      <c r="BI146" s="173">
        <f>IF(N146="nulová",J146,0)</f>
        <v>0</v>
      </c>
      <c r="BJ146" s="17" t="s">
        <v>84</v>
      </c>
      <c r="BK146" s="173">
        <f>ROUND(I146*H146,2)</f>
        <v>0</v>
      </c>
      <c r="BL146" s="17" t="s">
        <v>147</v>
      </c>
      <c r="BM146" s="172" t="s">
        <v>161</v>
      </c>
    </row>
    <row r="147" spans="1:65" s="14" customFormat="1">
      <c r="B147" s="182"/>
      <c r="D147" s="175" t="s">
        <v>149</v>
      </c>
      <c r="E147" s="183" t="s">
        <v>1</v>
      </c>
      <c r="F147" s="184" t="s">
        <v>162</v>
      </c>
      <c r="H147" s="185">
        <v>6</v>
      </c>
      <c r="I147" s="186"/>
      <c r="L147" s="182"/>
      <c r="M147" s="187"/>
      <c r="N147" s="188"/>
      <c r="O147" s="188"/>
      <c r="P147" s="188"/>
      <c r="Q147" s="188"/>
      <c r="R147" s="188"/>
      <c r="S147" s="188"/>
      <c r="T147" s="189"/>
      <c r="AT147" s="183" t="s">
        <v>149</v>
      </c>
      <c r="AU147" s="183" t="s">
        <v>86</v>
      </c>
      <c r="AV147" s="14" t="s">
        <v>86</v>
      </c>
      <c r="AW147" s="14" t="s">
        <v>32</v>
      </c>
      <c r="AX147" s="14" t="s">
        <v>84</v>
      </c>
      <c r="AY147" s="183" t="s">
        <v>139</v>
      </c>
    </row>
    <row r="148" spans="1:65" s="2" customFormat="1" ht="21.75" customHeight="1">
      <c r="A148" s="32"/>
      <c r="B148" s="160"/>
      <c r="C148" s="198" t="s">
        <v>140</v>
      </c>
      <c r="D148" s="198" t="s">
        <v>163</v>
      </c>
      <c r="E148" s="199" t="s">
        <v>164</v>
      </c>
      <c r="F148" s="200" t="s">
        <v>165</v>
      </c>
      <c r="G148" s="201" t="s">
        <v>160</v>
      </c>
      <c r="H148" s="202">
        <v>3</v>
      </c>
      <c r="I148" s="203"/>
      <c r="J148" s="204">
        <f>ROUND(I148*H148,2)</f>
        <v>0</v>
      </c>
      <c r="K148" s="200" t="s">
        <v>166</v>
      </c>
      <c r="L148" s="205"/>
      <c r="M148" s="206" t="s">
        <v>1</v>
      </c>
      <c r="N148" s="207" t="s">
        <v>41</v>
      </c>
      <c r="O148" s="58"/>
      <c r="P148" s="170">
        <f>O148*H148</f>
        <v>0</v>
      </c>
      <c r="Q148" s="170">
        <v>5.5E-2</v>
      </c>
      <c r="R148" s="170">
        <f>Q148*H148</f>
        <v>0.16500000000000001</v>
      </c>
      <c r="S148" s="170">
        <v>0</v>
      </c>
      <c r="T148" s="17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2" t="s">
        <v>167</v>
      </c>
      <c r="AT148" s="172" t="s">
        <v>163</v>
      </c>
      <c r="AU148" s="172" t="s">
        <v>86</v>
      </c>
      <c r="AY148" s="17" t="s">
        <v>139</v>
      </c>
      <c r="BE148" s="173">
        <f>IF(N148="základní",J148,0)</f>
        <v>0</v>
      </c>
      <c r="BF148" s="173">
        <f>IF(N148="snížená",J148,0)</f>
        <v>0</v>
      </c>
      <c r="BG148" s="173">
        <f>IF(N148="zákl. přenesená",J148,0)</f>
        <v>0</v>
      </c>
      <c r="BH148" s="173">
        <f>IF(N148="sníž. přenesená",J148,0)</f>
        <v>0</v>
      </c>
      <c r="BI148" s="173">
        <f>IF(N148="nulová",J148,0)</f>
        <v>0</v>
      </c>
      <c r="BJ148" s="17" t="s">
        <v>84</v>
      </c>
      <c r="BK148" s="173">
        <f>ROUND(I148*H148,2)</f>
        <v>0</v>
      </c>
      <c r="BL148" s="17" t="s">
        <v>147</v>
      </c>
      <c r="BM148" s="172" t="s">
        <v>168</v>
      </c>
    </row>
    <row r="149" spans="1:65" s="2" customFormat="1" ht="21.75" customHeight="1">
      <c r="A149" s="32"/>
      <c r="B149" s="160"/>
      <c r="C149" s="198" t="s">
        <v>147</v>
      </c>
      <c r="D149" s="198" t="s">
        <v>163</v>
      </c>
      <c r="E149" s="199" t="s">
        <v>169</v>
      </c>
      <c r="F149" s="200" t="s">
        <v>170</v>
      </c>
      <c r="G149" s="201" t="s">
        <v>160</v>
      </c>
      <c r="H149" s="202">
        <v>3</v>
      </c>
      <c r="I149" s="203"/>
      <c r="J149" s="204">
        <f>ROUND(I149*H149,2)</f>
        <v>0</v>
      </c>
      <c r="K149" s="200" t="s">
        <v>166</v>
      </c>
      <c r="L149" s="205"/>
      <c r="M149" s="206" t="s">
        <v>1</v>
      </c>
      <c r="N149" s="207" t="s">
        <v>41</v>
      </c>
      <c r="O149" s="58"/>
      <c r="P149" s="170">
        <f>O149*H149</f>
        <v>0</v>
      </c>
      <c r="Q149" s="170">
        <v>6.4000000000000001E-2</v>
      </c>
      <c r="R149" s="170">
        <f>Q149*H149</f>
        <v>0.192</v>
      </c>
      <c r="S149" s="170">
        <v>0</v>
      </c>
      <c r="T149" s="17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2" t="s">
        <v>167</v>
      </c>
      <c r="AT149" s="172" t="s">
        <v>163</v>
      </c>
      <c r="AU149" s="172" t="s">
        <v>86</v>
      </c>
      <c r="AY149" s="17" t="s">
        <v>139</v>
      </c>
      <c r="BE149" s="173">
        <f>IF(N149="základní",J149,0)</f>
        <v>0</v>
      </c>
      <c r="BF149" s="173">
        <f>IF(N149="snížená",J149,0)</f>
        <v>0</v>
      </c>
      <c r="BG149" s="173">
        <f>IF(N149="zákl. přenesená",J149,0)</f>
        <v>0</v>
      </c>
      <c r="BH149" s="173">
        <f>IF(N149="sníž. přenesená",J149,0)</f>
        <v>0</v>
      </c>
      <c r="BI149" s="173">
        <f>IF(N149="nulová",J149,0)</f>
        <v>0</v>
      </c>
      <c r="BJ149" s="17" t="s">
        <v>84</v>
      </c>
      <c r="BK149" s="173">
        <f>ROUND(I149*H149,2)</f>
        <v>0</v>
      </c>
      <c r="BL149" s="17" t="s">
        <v>147</v>
      </c>
      <c r="BM149" s="172" t="s">
        <v>171</v>
      </c>
    </row>
    <row r="150" spans="1:65" s="2" customFormat="1" ht="21.75" customHeight="1">
      <c r="A150" s="32"/>
      <c r="B150" s="160"/>
      <c r="C150" s="161" t="s">
        <v>172</v>
      </c>
      <c r="D150" s="161" t="s">
        <v>142</v>
      </c>
      <c r="E150" s="162" t="s">
        <v>173</v>
      </c>
      <c r="F150" s="163" t="s">
        <v>174</v>
      </c>
      <c r="G150" s="164" t="s">
        <v>145</v>
      </c>
      <c r="H150" s="165">
        <v>27.561</v>
      </c>
      <c r="I150" s="166"/>
      <c r="J150" s="167">
        <f>ROUND(I150*H150,2)</f>
        <v>0</v>
      </c>
      <c r="K150" s="163" t="s">
        <v>146</v>
      </c>
      <c r="L150" s="33"/>
      <c r="M150" s="168" t="s">
        <v>1</v>
      </c>
      <c r="N150" s="169" t="s">
        <v>41</v>
      </c>
      <c r="O150" s="58"/>
      <c r="P150" s="170">
        <f>O150*H150</f>
        <v>0</v>
      </c>
      <c r="Q150" s="170">
        <v>5.015E-2</v>
      </c>
      <c r="R150" s="170">
        <f>Q150*H150</f>
        <v>1.3821841500000001</v>
      </c>
      <c r="S150" s="170">
        <v>0</v>
      </c>
      <c r="T150" s="17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2" t="s">
        <v>147</v>
      </c>
      <c r="AT150" s="172" t="s">
        <v>142</v>
      </c>
      <c r="AU150" s="172" t="s">
        <v>86</v>
      </c>
      <c r="AY150" s="17" t="s">
        <v>139</v>
      </c>
      <c r="BE150" s="173">
        <f>IF(N150="základní",J150,0)</f>
        <v>0</v>
      </c>
      <c r="BF150" s="173">
        <f>IF(N150="snížená",J150,0)</f>
        <v>0</v>
      </c>
      <c r="BG150" s="173">
        <f>IF(N150="zákl. přenesená",J150,0)</f>
        <v>0</v>
      </c>
      <c r="BH150" s="173">
        <f>IF(N150="sníž. přenesená",J150,0)</f>
        <v>0</v>
      </c>
      <c r="BI150" s="173">
        <f>IF(N150="nulová",J150,0)</f>
        <v>0</v>
      </c>
      <c r="BJ150" s="17" t="s">
        <v>84</v>
      </c>
      <c r="BK150" s="173">
        <f>ROUND(I150*H150,2)</f>
        <v>0</v>
      </c>
      <c r="BL150" s="17" t="s">
        <v>147</v>
      </c>
      <c r="BM150" s="172" t="s">
        <v>175</v>
      </c>
    </row>
    <row r="151" spans="1:65" s="13" customFormat="1">
      <c r="B151" s="174"/>
      <c r="D151" s="175" t="s">
        <v>149</v>
      </c>
      <c r="E151" s="176" t="s">
        <v>1</v>
      </c>
      <c r="F151" s="177" t="s">
        <v>176</v>
      </c>
      <c r="H151" s="176" t="s">
        <v>1</v>
      </c>
      <c r="I151" s="178"/>
      <c r="L151" s="174"/>
      <c r="M151" s="179"/>
      <c r="N151" s="180"/>
      <c r="O151" s="180"/>
      <c r="P151" s="180"/>
      <c r="Q151" s="180"/>
      <c r="R151" s="180"/>
      <c r="S151" s="180"/>
      <c r="T151" s="181"/>
      <c r="AT151" s="176" t="s">
        <v>149</v>
      </c>
      <c r="AU151" s="176" t="s">
        <v>86</v>
      </c>
      <c r="AV151" s="13" t="s">
        <v>84</v>
      </c>
      <c r="AW151" s="13" t="s">
        <v>32</v>
      </c>
      <c r="AX151" s="13" t="s">
        <v>76</v>
      </c>
      <c r="AY151" s="176" t="s">
        <v>139</v>
      </c>
    </row>
    <row r="152" spans="1:65" s="14" customFormat="1">
      <c r="B152" s="182"/>
      <c r="D152" s="175" t="s">
        <v>149</v>
      </c>
      <c r="E152" s="183" t="s">
        <v>1</v>
      </c>
      <c r="F152" s="184" t="s">
        <v>177</v>
      </c>
      <c r="H152" s="185">
        <v>16.361000000000001</v>
      </c>
      <c r="I152" s="186"/>
      <c r="L152" s="182"/>
      <c r="M152" s="187"/>
      <c r="N152" s="188"/>
      <c r="O152" s="188"/>
      <c r="P152" s="188"/>
      <c r="Q152" s="188"/>
      <c r="R152" s="188"/>
      <c r="S152" s="188"/>
      <c r="T152" s="189"/>
      <c r="AT152" s="183" t="s">
        <v>149</v>
      </c>
      <c r="AU152" s="183" t="s">
        <v>86</v>
      </c>
      <c r="AV152" s="14" t="s">
        <v>86</v>
      </c>
      <c r="AW152" s="14" t="s">
        <v>32</v>
      </c>
      <c r="AX152" s="14" t="s">
        <v>76</v>
      </c>
      <c r="AY152" s="183" t="s">
        <v>139</v>
      </c>
    </row>
    <row r="153" spans="1:65" s="13" customFormat="1">
      <c r="B153" s="174"/>
      <c r="D153" s="175" t="s">
        <v>149</v>
      </c>
      <c r="E153" s="176" t="s">
        <v>1</v>
      </c>
      <c r="F153" s="177" t="s">
        <v>178</v>
      </c>
      <c r="H153" s="176" t="s">
        <v>1</v>
      </c>
      <c r="I153" s="178"/>
      <c r="L153" s="174"/>
      <c r="M153" s="179"/>
      <c r="N153" s="180"/>
      <c r="O153" s="180"/>
      <c r="P153" s="180"/>
      <c r="Q153" s="180"/>
      <c r="R153" s="180"/>
      <c r="S153" s="180"/>
      <c r="T153" s="181"/>
      <c r="AT153" s="176" t="s">
        <v>149</v>
      </c>
      <c r="AU153" s="176" t="s">
        <v>86</v>
      </c>
      <c r="AV153" s="13" t="s">
        <v>84</v>
      </c>
      <c r="AW153" s="13" t="s">
        <v>32</v>
      </c>
      <c r="AX153" s="13" t="s">
        <v>76</v>
      </c>
      <c r="AY153" s="176" t="s">
        <v>139</v>
      </c>
    </row>
    <row r="154" spans="1:65" s="14" customFormat="1">
      <c r="B154" s="182"/>
      <c r="D154" s="175" t="s">
        <v>149</v>
      </c>
      <c r="E154" s="183" t="s">
        <v>1</v>
      </c>
      <c r="F154" s="184" t="s">
        <v>179</v>
      </c>
      <c r="H154" s="185">
        <v>11.2</v>
      </c>
      <c r="I154" s="186"/>
      <c r="L154" s="182"/>
      <c r="M154" s="187"/>
      <c r="N154" s="188"/>
      <c r="O154" s="188"/>
      <c r="P154" s="188"/>
      <c r="Q154" s="188"/>
      <c r="R154" s="188"/>
      <c r="S154" s="188"/>
      <c r="T154" s="189"/>
      <c r="AT154" s="183" t="s">
        <v>149</v>
      </c>
      <c r="AU154" s="183" t="s">
        <v>86</v>
      </c>
      <c r="AV154" s="14" t="s">
        <v>86</v>
      </c>
      <c r="AW154" s="14" t="s">
        <v>32</v>
      </c>
      <c r="AX154" s="14" t="s">
        <v>76</v>
      </c>
      <c r="AY154" s="183" t="s">
        <v>139</v>
      </c>
    </row>
    <row r="155" spans="1:65" s="15" customFormat="1">
      <c r="B155" s="190"/>
      <c r="D155" s="175" t="s">
        <v>149</v>
      </c>
      <c r="E155" s="191" t="s">
        <v>1</v>
      </c>
      <c r="F155" s="192" t="s">
        <v>156</v>
      </c>
      <c r="H155" s="193">
        <v>27.561</v>
      </c>
      <c r="I155" s="194"/>
      <c r="L155" s="190"/>
      <c r="M155" s="195"/>
      <c r="N155" s="196"/>
      <c r="O155" s="196"/>
      <c r="P155" s="196"/>
      <c r="Q155" s="196"/>
      <c r="R155" s="196"/>
      <c r="S155" s="196"/>
      <c r="T155" s="197"/>
      <c r="AT155" s="191" t="s">
        <v>149</v>
      </c>
      <c r="AU155" s="191" t="s">
        <v>86</v>
      </c>
      <c r="AV155" s="15" t="s">
        <v>147</v>
      </c>
      <c r="AW155" s="15" t="s">
        <v>32</v>
      </c>
      <c r="AX155" s="15" t="s">
        <v>84</v>
      </c>
      <c r="AY155" s="191" t="s">
        <v>139</v>
      </c>
    </row>
    <row r="156" spans="1:65" s="2" customFormat="1" ht="21.75" customHeight="1">
      <c r="A156" s="32"/>
      <c r="B156" s="160"/>
      <c r="C156" s="161" t="s">
        <v>180</v>
      </c>
      <c r="D156" s="161" t="s">
        <v>142</v>
      </c>
      <c r="E156" s="162" t="s">
        <v>181</v>
      </c>
      <c r="F156" s="163" t="s">
        <v>182</v>
      </c>
      <c r="G156" s="164" t="s">
        <v>145</v>
      </c>
      <c r="H156" s="165">
        <v>4.6740000000000004</v>
      </c>
      <c r="I156" s="166"/>
      <c r="J156" s="167">
        <f>ROUND(I156*H156,2)</f>
        <v>0</v>
      </c>
      <c r="K156" s="163" t="s">
        <v>146</v>
      </c>
      <c r="L156" s="33"/>
      <c r="M156" s="168" t="s">
        <v>1</v>
      </c>
      <c r="N156" s="169" t="s">
        <v>41</v>
      </c>
      <c r="O156" s="58"/>
      <c r="P156" s="170">
        <f>O156*H156</f>
        <v>0</v>
      </c>
      <c r="Q156" s="170">
        <v>5.8970000000000002E-2</v>
      </c>
      <c r="R156" s="170">
        <f>Q156*H156</f>
        <v>0.27562578000000004</v>
      </c>
      <c r="S156" s="170">
        <v>0</v>
      </c>
      <c r="T156" s="17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2" t="s">
        <v>147</v>
      </c>
      <c r="AT156" s="172" t="s">
        <v>142</v>
      </c>
      <c r="AU156" s="172" t="s">
        <v>86</v>
      </c>
      <c r="AY156" s="17" t="s">
        <v>139</v>
      </c>
      <c r="BE156" s="173">
        <f>IF(N156="základní",J156,0)</f>
        <v>0</v>
      </c>
      <c r="BF156" s="173">
        <f>IF(N156="snížená",J156,0)</f>
        <v>0</v>
      </c>
      <c r="BG156" s="173">
        <f>IF(N156="zákl. přenesená",J156,0)</f>
        <v>0</v>
      </c>
      <c r="BH156" s="173">
        <f>IF(N156="sníž. přenesená",J156,0)</f>
        <v>0</v>
      </c>
      <c r="BI156" s="173">
        <f>IF(N156="nulová",J156,0)</f>
        <v>0</v>
      </c>
      <c r="BJ156" s="17" t="s">
        <v>84</v>
      </c>
      <c r="BK156" s="173">
        <f>ROUND(I156*H156,2)</f>
        <v>0</v>
      </c>
      <c r="BL156" s="17" t="s">
        <v>147</v>
      </c>
      <c r="BM156" s="172" t="s">
        <v>183</v>
      </c>
    </row>
    <row r="157" spans="1:65" s="13" customFormat="1">
      <c r="B157" s="174"/>
      <c r="D157" s="175" t="s">
        <v>149</v>
      </c>
      <c r="E157" s="176" t="s">
        <v>1</v>
      </c>
      <c r="F157" s="177" t="s">
        <v>184</v>
      </c>
      <c r="H157" s="176" t="s">
        <v>1</v>
      </c>
      <c r="I157" s="178"/>
      <c r="L157" s="174"/>
      <c r="M157" s="179"/>
      <c r="N157" s="180"/>
      <c r="O157" s="180"/>
      <c r="P157" s="180"/>
      <c r="Q157" s="180"/>
      <c r="R157" s="180"/>
      <c r="S157" s="180"/>
      <c r="T157" s="181"/>
      <c r="AT157" s="176" t="s">
        <v>149</v>
      </c>
      <c r="AU157" s="176" t="s">
        <v>86</v>
      </c>
      <c r="AV157" s="13" t="s">
        <v>84</v>
      </c>
      <c r="AW157" s="13" t="s">
        <v>32</v>
      </c>
      <c r="AX157" s="13" t="s">
        <v>76</v>
      </c>
      <c r="AY157" s="176" t="s">
        <v>139</v>
      </c>
    </row>
    <row r="158" spans="1:65" s="14" customFormat="1">
      <c r="B158" s="182"/>
      <c r="D158" s="175" t="s">
        <v>149</v>
      </c>
      <c r="E158" s="183" t="s">
        <v>1</v>
      </c>
      <c r="F158" s="184" t="s">
        <v>185</v>
      </c>
      <c r="H158" s="185">
        <v>4.6740000000000004</v>
      </c>
      <c r="I158" s="186"/>
      <c r="L158" s="182"/>
      <c r="M158" s="187"/>
      <c r="N158" s="188"/>
      <c r="O158" s="188"/>
      <c r="P158" s="188"/>
      <c r="Q158" s="188"/>
      <c r="R158" s="188"/>
      <c r="S158" s="188"/>
      <c r="T158" s="189"/>
      <c r="AT158" s="183" t="s">
        <v>149</v>
      </c>
      <c r="AU158" s="183" t="s">
        <v>86</v>
      </c>
      <c r="AV158" s="14" t="s">
        <v>86</v>
      </c>
      <c r="AW158" s="14" t="s">
        <v>32</v>
      </c>
      <c r="AX158" s="14" t="s">
        <v>84</v>
      </c>
      <c r="AY158" s="183" t="s">
        <v>139</v>
      </c>
    </row>
    <row r="159" spans="1:65" s="2" customFormat="1" ht="21.75" customHeight="1">
      <c r="A159" s="32"/>
      <c r="B159" s="160"/>
      <c r="C159" s="161" t="s">
        <v>157</v>
      </c>
      <c r="D159" s="161" t="s">
        <v>142</v>
      </c>
      <c r="E159" s="162" t="s">
        <v>186</v>
      </c>
      <c r="F159" s="163" t="s">
        <v>187</v>
      </c>
      <c r="G159" s="164" t="s">
        <v>188</v>
      </c>
      <c r="H159" s="165">
        <v>20.56</v>
      </c>
      <c r="I159" s="166"/>
      <c r="J159" s="167">
        <f>ROUND(I159*H159,2)</f>
        <v>0</v>
      </c>
      <c r="K159" s="163" t="s">
        <v>146</v>
      </c>
      <c r="L159" s="33"/>
      <c r="M159" s="168" t="s">
        <v>1</v>
      </c>
      <c r="N159" s="169" t="s">
        <v>41</v>
      </c>
      <c r="O159" s="58"/>
      <c r="P159" s="170">
        <f>O159*H159</f>
        <v>0</v>
      </c>
      <c r="Q159" s="170">
        <v>1.2999999999999999E-4</v>
      </c>
      <c r="R159" s="170">
        <f>Q159*H159</f>
        <v>2.6727999999999995E-3</v>
      </c>
      <c r="S159" s="170">
        <v>0</v>
      </c>
      <c r="T159" s="17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2" t="s">
        <v>147</v>
      </c>
      <c r="AT159" s="172" t="s">
        <v>142</v>
      </c>
      <c r="AU159" s="172" t="s">
        <v>86</v>
      </c>
      <c r="AY159" s="17" t="s">
        <v>139</v>
      </c>
      <c r="BE159" s="173">
        <f>IF(N159="základní",J159,0)</f>
        <v>0</v>
      </c>
      <c r="BF159" s="173">
        <f>IF(N159="snížená",J159,0)</f>
        <v>0</v>
      </c>
      <c r="BG159" s="173">
        <f>IF(N159="zákl. přenesená",J159,0)</f>
        <v>0</v>
      </c>
      <c r="BH159" s="173">
        <f>IF(N159="sníž. přenesená",J159,0)</f>
        <v>0</v>
      </c>
      <c r="BI159" s="173">
        <f>IF(N159="nulová",J159,0)</f>
        <v>0</v>
      </c>
      <c r="BJ159" s="17" t="s">
        <v>84</v>
      </c>
      <c r="BK159" s="173">
        <f>ROUND(I159*H159,2)</f>
        <v>0</v>
      </c>
      <c r="BL159" s="17" t="s">
        <v>147</v>
      </c>
      <c r="BM159" s="172" t="s">
        <v>189</v>
      </c>
    </row>
    <row r="160" spans="1:65" s="14" customFormat="1">
      <c r="B160" s="182"/>
      <c r="D160" s="175" t="s">
        <v>149</v>
      </c>
      <c r="E160" s="183" t="s">
        <v>1</v>
      </c>
      <c r="F160" s="184" t="s">
        <v>190</v>
      </c>
      <c r="H160" s="185">
        <v>20.56</v>
      </c>
      <c r="I160" s="186"/>
      <c r="L160" s="182"/>
      <c r="M160" s="187"/>
      <c r="N160" s="188"/>
      <c r="O160" s="188"/>
      <c r="P160" s="188"/>
      <c r="Q160" s="188"/>
      <c r="R160" s="188"/>
      <c r="S160" s="188"/>
      <c r="T160" s="189"/>
      <c r="AT160" s="183" t="s">
        <v>149</v>
      </c>
      <c r="AU160" s="183" t="s">
        <v>86</v>
      </c>
      <c r="AV160" s="14" t="s">
        <v>86</v>
      </c>
      <c r="AW160" s="14" t="s">
        <v>32</v>
      </c>
      <c r="AX160" s="14" t="s">
        <v>84</v>
      </c>
      <c r="AY160" s="183" t="s">
        <v>139</v>
      </c>
    </row>
    <row r="161" spans="1:65" s="12" customFormat="1" ht="22.75" customHeight="1">
      <c r="B161" s="147"/>
      <c r="D161" s="148" t="s">
        <v>75</v>
      </c>
      <c r="E161" s="158" t="s">
        <v>180</v>
      </c>
      <c r="F161" s="158" t="s">
        <v>191</v>
      </c>
      <c r="I161" s="150"/>
      <c r="J161" s="159">
        <f>BK161</f>
        <v>0</v>
      </c>
      <c r="L161" s="147"/>
      <c r="M161" s="152"/>
      <c r="N161" s="153"/>
      <c r="O161" s="153"/>
      <c r="P161" s="154">
        <f>SUM(P162:P212)</f>
        <v>0</v>
      </c>
      <c r="Q161" s="153"/>
      <c r="R161" s="154">
        <f>SUM(R162:R212)</f>
        <v>2.3164475900000006</v>
      </c>
      <c r="S161" s="153"/>
      <c r="T161" s="155">
        <f>SUM(T162:T212)</f>
        <v>0.40099799999999997</v>
      </c>
      <c r="AR161" s="148" t="s">
        <v>84</v>
      </c>
      <c r="AT161" s="156" t="s">
        <v>75</v>
      </c>
      <c r="AU161" s="156" t="s">
        <v>84</v>
      </c>
      <c r="AY161" s="148" t="s">
        <v>139</v>
      </c>
      <c r="BK161" s="157">
        <f>SUM(BK162:BK212)</f>
        <v>0</v>
      </c>
    </row>
    <row r="162" spans="1:65" s="2" customFormat="1" ht="21.75" customHeight="1">
      <c r="A162" s="32"/>
      <c r="B162" s="160"/>
      <c r="C162" s="161" t="s">
        <v>167</v>
      </c>
      <c r="D162" s="161" t="s">
        <v>142</v>
      </c>
      <c r="E162" s="162" t="s">
        <v>192</v>
      </c>
      <c r="F162" s="163" t="s">
        <v>193</v>
      </c>
      <c r="G162" s="164" t="s">
        <v>145</v>
      </c>
      <c r="H162" s="165">
        <v>0.59</v>
      </c>
      <c r="I162" s="166"/>
      <c r="J162" s="167">
        <f>ROUND(I162*H162,2)</f>
        <v>0</v>
      </c>
      <c r="K162" s="163" t="s">
        <v>146</v>
      </c>
      <c r="L162" s="33"/>
      <c r="M162" s="168" t="s">
        <v>1</v>
      </c>
      <c r="N162" s="169" t="s">
        <v>41</v>
      </c>
      <c r="O162" s="58"/>
      <c r="P162" s="170">
        <f>O162*H162</f>
        <v>0</v>
      </c>
      <c r="Q162" s="170">
        <v>4.1529999999999997E-2</v>
      </c>
      <c r="R162" s="170">
        <f>Q162*H162</f>
        <v>2.4502699999999999E-2</v>
      </c>
      <c r="S162" s="170">
        <v>0</v>
      </c>
      <c r="T162" s="17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2" t="s">
        <v>147</v>
      </c>
      <c r="AT162" s="172" t="s">
        <v>142</v>
      </c>
      <c r="AU162" s="172" t="s">
        <v>86</v>
      </c>
      <c r="AY162" s="17" t="s">
        <v>139</v>
      </c>
      <c r="BE162" s="173">
        <f>IF(N162="základní",J162,0)</f>
        <v>0</v>
      </c>
      <c r="BF162" s="173">
        <f>IF(N162="snížená",J162,0)</f>
        <v>0</v>
      </c>
      <c r="BG162" s="173">
        <f>IF(N162="zákl. přenesená",J162,0)</f>
        <v>0</v>
      </c>
      <c r="BH162" s="173">
        <f>IF(N162="sníž. přenesená",J162,0)</f>
        <v>0</v>
      </c>
      <c r="BI162" s="173">
        <f>IF(N162="nulová",J162,0)</f>
        <v>0</v>
      </c>
      <c r="BJ162" s="17" t="s">
        <v>84</v>
      </c>
      <c r="BK162" s="173">
        <f>ROUND(I162*H162,2)</f>
        <v>0</v>
      </c>
      <c r="BL162" s="17" t="s">
        <v>147</v>
      </c>
      <c r="BM162" s="172" t="s">
        <v>194</v>
      </c>
    </row>
    <row r="163" spans="1:65" s="13" customFormat="1">
      <c r="B163" s="174"/>
      <c r="D163" s="175" t="s">
        <v>149</v>
      </c>
      <c r="E163" s="176" t="s">
        <v>1</v>
      </c>
      <c r="F163" s="177" t="s">
        <v>195</v>
      </c>
      <c r="H163" s="176" t="s">
        <v>1</v>
      </c>
      <c r="I163" s="178"/>
      <c r="L163" s="174"/>
      <c r="M163" s="179"/>
      <c r="N163" s="180"/>
      <c r="O163" s="180"/>
      <c r="P163" s="180"/>
      <c r="Q163" s="180"/>
      <c r="R163" s="180"/>
      <c r="S163" s="180"/>
      <c r="T163" s="181"/>
      <c r="AT163" s="176" t="s">
        <v>149</v>
      </c>
      <c r="AU163" s="176" t="s">
        <v>86</v>
      </c>
      <c r="AV163" s="13" t="s">
        <v>84</v>
      </c>
      <c r="AW163" s="13" t="s">
        <v>32</v>
      </c>
      <c r="AX163" s="13" t="s">
        <v>76</v>
      </c>
      <c r="AY163" s="176" t="s">
        <v>139</v>
      </c>
    </row>
    <row r="164" spans="1:65" s="14" customFormat="1">
      <c r="B164" s="182"/>
      <c r="D164" s="175" t="s">
        <v>149</v>
      </c>
      <c r="E164" s="183" t="s">
        <v>1</v>
      </c>
      <c r="F164" s="184" t="s">
        <v>196</v>
      </c>
      <c r="H164" s="185">
        <v>0.41</v>
      </c>
      <c r="I164" s="186"/>
      <c r="L164" s="182"/>
      <c r="M164" s="187"/>
      <c r="N164" s="188"/>
      <c r="O164" s="188"/>
      <c r="P164" s="188"/>
      <c r="Q164" s="188"/>
      <c r="R164" s="188"/>
      <c r="S164" s="188"/>
      <c r="T164" s="189"/>
      <c r="AT164" s="183" t="s">
        <v>149</v>
      </c>
      <c r="AU164" s="183" t="s">
        <v>86</v>
      </c>
      <c r="AV164" s="14" t="s">
        <v>86</v>
      </c>
      <c r="AW164" s="14" t="s">
        <v>32</v>
      </c>
      <c r="AX164" s="14" t="s">
        <v>76</v>
      </c>
      <c r="AY164" s="183" t="s">
        <v>139</v>
      </c>
    </row>
    <row r="165" spans="1:65" s="14" customFormat="1">
      <c r="B165" s="182"/>
      <c r="D165" s="175" t="s">
        <v>149</v>
      </c>
      <c r="E165" s="183" t="s">
        <v>1</v>
      </c>
      <c r="F165" s="184" t="s">
        <v>197</v>
      </c>
      <c r="H165" s="185">
        <v>0.18</v>
      </c>
      <c r="I165" s="186"/>
      <c r="L165" s="182"/>
      <c r="M165" s="187"/>
      <c r="N165" s="188"/>
      <c r="O165" s="188"/>
      <c r="P165" s="188"/>
      <c r="Q165" s="188"/>
      <c r="R165" s="188"/>
      <c r="S165" s="188"/>
      <c r="T165" s="189"/>
      <c r="AT165" s="183" t="s">
        <v>149</v>
      </c>
      <c r="AU165" s="183" t="s">
        <v>86</v>
      </c>
      <c r="AV165" s="14" t="s">
        <v>86</v>
      </c>
      <c r="AW165" s="14" t="s">
        <v>32</v>
      </c>
      <c r="AX165" s="14" t="s">
        <v>76</v>
      </c>
      <c r="AY165" s="183" t="s">
        <v>139</v>
      </c>
    </row>
    <row r="166" spans="1:65" s="15" customFormat="1">
      <c r="B166" s="190"/>
      <c r="D166" s="175" t="s">
        <v>149</v>
      </c>
      <c r="E166" s="191" t="s">
        <v>1</v>
      </c>
      <c r="F166" s="192" t="s">
        <v>156</v>
      </c>
      <c r="H166" s="193">
        <v>0.59</v>
      </c>
      <c r="I166" s="194"/>
      <c r="L166" s="190"/>
      <c r="M166" s="195"/>
      <c r="N166" s="196"/>
      <c r="O166" s="196"/>
      <c r="P166" s="196"/>
      <c r="Q166" s="196"/>
      <c r="R166" s="196"/>
      <c r="S166" s="196"/>
      <c r="T166" s="197"/>
      <c r="AT166" s="191" t="s">
        <v>149</v>
      </c>
      <c r="AU166" s="191" t="s">
        <v>86</v>
      </c>
      <c r="AV166" s="15" t="s">
        <v>147</v>
      </c>
      <c r="AW166" s="15" t="s">
        <v>32</v>
      </c>
      <c r="AX166" s="15" t="s">
        <v>84</v>
      </c>
      <c r="AY166" s="191" t="s">
        <v>139</v>
      </c>
    </row>
    <row r="167" spans="1:65" s="2" customFormat="1" ht="21.75" customHeight="1">
      <c r="A167" s="32"/>
      <c r="B167" s="160"/>
      <c r="C167" s="161" t="s">
        <v>198</v>
      </c>
      <c r="D167" s="161" t="s">
        <v>142</v>
      </c>
      <c r="E167" s="162" t="s">
        <v>199</v>
      </c>
      <c r="F167" s="163" t="s">
        <v>200</v>
      </c>
      <c r="G167" s="164" t="s">
        <v>160</v>
      </c>
      <c r="H167" s="165">
        <v>1</v>
      </c>
      <c r="I167" s="166"/>
      <c r="J167" s="167">
        <f>ROUND(I167*H167,2)</f>
        <v>0</v>
      </c>
      <c r="K167" s="163" t="s">
        <v>146</v>
      </c>
      <c r="L167" s="33"/>
      <c r="M167" s="168" t="s">
        <v>1</v>
      </c>
      <c r="N167" s="169" t="s">
        <v>41</v>
      </c>
      <c r="O167" s="58"/>
      <c r="P167" s="170">
        <f>O167*H167</f>
        <v>0</v>
      </c>
      <c r="Q167" s="170">
        <v>1.0200000000000001E-2</v>
      </c>
      <c r="R167" s="170">
        <f>Q167*H167</f>
        <v>1.0200000000000001E-2</v>
      </c>
      <c r="S167" s="170">
        <v>0</v>
      </c>
      <c r="T167" s="17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2" t="s">
        <v>147</v>
      </c>
      <c r="AT167" s="172" t="s">
        <v>142</v>
      </c>
      <c r="AU167" s="172" t="s">
        <v>86</v>
      </c>
      <c r="AY167" s="17" t="s">
        <v>139</v>
      </c>
      <c r="BE167" s="173">
        <f>IF(N167="základní",J167,0)</f>
        <v>0</v>
      </c>
      <c r="BF167" s="173">
        <f>IF(N167="snížená",J167,0)</f>
        <v>0</v>
      </c>
      <c r="BG167" s="173">
        <f>IF(N167="zákl. přenesená",J167,0)</f>
        <v>0</v>
      </c>
      <c r="BH167" s="173">
        <f>IF(N167="sníž. přenesená",J167,0)</f>
        <v>0</v>
      </c>
      <c r="BI167" s="173">
        <f>IF(N167="nulová",J167,0)</f>
        <v>0</v>
      </c>
      <c r="BJ167" s="17" t="s">
        <v>84</v>
      </c>
      <c r="BK167" s="173">
        <f>ROUND(I167*H167,2)</f>
        <v>0</v>
      </c>
      <c r="BL167" s="17" t="s">
        <v>147</v>
      </c>
      <c r="BM167" s="172" t="s">
        <v>201</v>
      </c>
    </row>
    <row r="168" spans="1:65" s="2" customFormat="1" ht="21.75" customHeight="1">
      <c r="A168" s="32"/>
      <c r="B168" s="160"/>
      <c r="C168" s="161" t="s">
        <v>202</v>
      </c>
      <c r="D168" s="161" t="s">
        <v>142</v>
      </c>
      <c r="E168" s="162" t="s">
        <v>203</v>
      </c>
      <c r="F168" s="163" t="s">
        <v>204</v>
      </c>
      <c r="G168" s="164" t="s">
        <v>160</v>
      </c>
      <c r="H168" s="165">
        <v>3</v>
      </c>
      <c r="I168" s="166"/>
      <c r="J168" s="167">
        <f>ROUND(I168*H168,2)</f>
        <v>0</v>
      </c>
      <c r="K168" s="163" t="s">
        <v>146</v>
      </c>
      <c r="L168" s="33"/>
      <c r="M168" s="168" t="s">
        <v>1</v>
      </c>
      <c r="N168" s="169" t="s">
        <v>41</v>
      </c>
      <c r="O168" s="58"/>
      <c r="P168" s="170">
        <f>O168*H168</f>
        <v>0</v>
      </c>
      <c r="Q168" s="170">
        <v>4.1500000000000002E-2</v>
      </c>
      <c r="R168" s="170">
        <f>Q168*H168</f>
        <v>0.1245</v>
      </c>
      <c r="S168" s="170">
        <v>0</v>
      </c>
      <c r="T168" s="17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2" t="s">
        <v>147</v>
      </c>
      <c r="AT168" s="172" t="s">
        <v>142</v>
      </c>
      <c r="AU168" s="172" t="s">
        <v>86</v>
      </c>
      <c r="AY168" s="17" t="s">
        <v>139</v>
      </c>
      <c r="BE168" s="173">
        <f>IF(N168="základní",J168,0)</f>
        <v>0</v>
      </c>
      <c r="BF168" s="173">
        <f>IF(N168="snížená",J168,0)</f>
        <v>0</v>
      </c>
      <c r="BG168" s="173">
        <f>IF(N168="zákl. přenesená",J168,0)</f>
        <v>0</v>
      </c>
      <c r="BH168" s="173">
        <f>IF(N168="sníž. přenesená",J168,0)</f>
        <v>0</v>
      </c>
      <c r="BI168" s="173">
        <f>IF(N168="nulová",J168,0)</f>
        <v>0</v>
      </c>
      <c r="BJ168" s="17" t="s">
        <v>84</v>
      </c>
      <c r="BK168" s="173">
        <f>ROUND(I168*H168,2)</f>
        <v>0</v>
      </c>
      <c r="BL168" s="17" t="s">
        <v>147</v>
      </c>
      <c r="BM168" s="172" t="s">
        <v>205</v>
      </c>
    </row>
    <row r="169" spans="1:65" s="13" customFormat="1">
      <c r="B169" s="174"/>
      <c r="D169" s="175" t="s">
        <v>149</v>
      </c>
      <c r="E169" s="176" t="s">
        <v>1</v>
      </c>
      <c r="F169" s="177" t="s">
        <v>206</v>
      </c>
      <c r="H169" s="176" t="s">
        <v>1</v>
      </c>
      <c r="I169" s="178"/>
      <c r="L169" s="174"/>
      <c r="M169" s="179"/>
      <c r="N169" s="180"/>
      <c r="O169" s="180"/>
      <c r="P169" s="180"/>
      <c r="Q169" s="180"/>
      <c r="R169" s="180"/>
      <c r="S169" s="180"/>
      <c r="T169" s="181"/>
      <c r="AT169" s="176" t="s">
        <v>149</v>
      </c>
      <c r="AU169" s="176" t="s">
        <v>86</v>
      </c>
      <c r="AV169" s="13" t="s">
        <v>84</v>
      </c>
      <c r="AW169" s="13" t="s">
        <v>32</v>
      </c>
      <c r="AX169" s="13" t="s">
        <v>76</v>
      </c>
      <c r="AY169" s="176" t="s">
        <v>139</v>
      </c>
    </row>
    <row r="170" spans="1:65" s="14" customFormat="1">
      <c r="B170" s="182"/>
      <c r="D170" s="175" t="s">
        <v>149</v>
      </c>
      <c r="E170" s="183" t="s">
        <v>1</v>
      </c>
      <c r="F170" s="184" t="s">
        <v>140</v>
      </c>
      <c r="H170" s="185">
        <v>3</v>
      </c>
      <c r="I170" s="186"/>
      <c r="L170" s="182"/>
      <c r="M170" s="187"/>
      <c r="N170" s="188"/>
      <c r="O170" s="188"/>
      <c r="P170" s="188"/>
      <c r="Q170" s="188"/>
      <c r="R170" s="188"/>
      <c r="S170" s="188"/>
      <c r="T170" s="189"/>
      <c r="AT170" s="183" t="s">
        <v>149</v>
      </c>
      <c r="AU170" s="183" t="s">
        <v>86</v>
      </c>
      <c r="AV170" s="14" t="s">
        <v>86</v>
      </c>
      <c r="AW170" s="14" t="s">
        <v>32</v>
      </c>
      <c r="AX170" s="14" t="s">
        <v>84</v>
      </c>
      <c r="AY170" s="183" t="s">
        <v>139</v>
      </c>
    </row>
    <row r="171" spans="1:65" s="2" customFormat="1" ht="21.75" customHeight="1">
      <c r="A171" s="32"/>
      <c r="B171" s="160"/>
      <c r="C171" s="161" t="s">
        <v>207</v>
      </c>
      <c r="D171" s="161" t="s">
        <v>142</v>
      </c>
      <c r="E171" s="162" t="s">
        <v>208</v>
      </c>
      <c r="F171" s="163" t="s">
        <v>209</v>
      </c>
      <c r="G171" s="164" t="s">
        <v>145</v>
      </c>
      <c r="H171" s="165">
        <v>37.646999999999998</v>
      </c>
      <c r="I171" s="166"/>
      <c r="J171" s="167">
        <f>ROUND(I171*H171,2)</f>
        <v>0</v>
      </c>
      <c r="K171" s="163" t="s">
        <v>146</v>
      </c>
      <c r="L171" s="33"/>
      <c r="M171" s="168" t="s">
        <v>1</v>
      </c>
      <c r="N171" s="169" t="s">
        <v>41</v>
      </c>
      <c r="O171" s="58"/>
      <c r="P171" s="170">
        <f>O171*H171</f>
        <v>0</v>
      </c>
      <c r="Q171" s="170">
        <v>4.3800000000000002E-3</v>
      </c>
      <c r="R171" s="170">
        <f>Q171*H171</f>
        <v>0.16489386</v>
      </c>
      <c r="S171" s="170">
        <v>0</v>
      </c>
      <c r="T171" s="17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2" t="s">
        <v>147</v>
      </c>
      <c r="AT171" s="172" t="s">
        <v>142</v>
      </c>
      <c r="AU171" s="172" t="s">
        <v>86</v>
      </c>
      <c r="AY171" s="17" t="s">
        <v>139</v>
      </c>
      <c r="BE171" s="173">
        <f>IF(N171="základní",J171,0)</f>
        <v>0</v>
      </c>
      <c r="BF171" s="173">
        <f>IF(N171="snížená",J171,0)</f>
        <v>0</v>
      </c>
      <c r="BG171" s="173">
        <f>IF(N171="zákl. přenesená",J171,0)</f>
        <v>0</v>
      </c>
      <c r="BH171" s="173">
        <f>IF(N171="sníž. přenesená",J171,0)</f>
        <v>0</v>
      </c>
      <c r="BI171" s="173">
        <f>IF(N171="nulová",J171,0)</f>
        <v>0</v>
      </c>
      <c r="BJ171" s="17" t="s">
        <v>84</v>
      </c>
      <c r="BK171" s="173">
        <f>ROUND(I171*H171,2)</f>
        <v>0</v>
      </c>
      <c r="BL171" s="17" t="s">
        <v>147</v>
      </c>
      <c r="BM171" s="172" t="s">
        <v>210</v>
      </c>
    </row>
    <row r="172" spans="1:65" s="13" customFormat="1">
      <c r="B172" s="174"/>
      <c r="D172" s="175" t="s">
        <v>149</v>
      </c>
      <c r="E172" s="176" t="s">
        <v>1</v>
      </c>
      <c r="F172" s="177" t="s">
        <v>211</v>
      </c>
      <c r="H172" s="176" t="s">
        <v>1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6" t="s">
        <v>149</v>
      </c>
      <c r="AU172" s="176" t="s">
        <v>86</v>
      </c>
      <c r="AV172" s="13" t="s">
        <v>84</v>
      </c>
      <c r="AW172" s="13" t="s">
        <v>32</v>
      </c>
      <c r="AX172" s="13" t="s">
        <v>76</v>
      </c>
      <c r="AY172" s="176" t="s">
        <v>139</v>
      </c>
    </row>
    <row r="173" spans="1:65" s="14" customFormat="1">
      <c r="B173" s="182"/>
      <c r="D173" s="175" t="s">
        <v>149</v>
      </c>
      <c r="E173" s="183" t="s">
        <v>1</v>
      </c>
      <c r="F173" s="184" t="s">
        <v>212</v>
      </c>
      <c r="H173" s="185">
        <v>10.086</v>
      </c>
      <c r="I173" s="186"/>
      <c r="L173" s="182"/>
      <c r="M173" s="187"/>
      <c r="N173" s="188"/>
      <c r="O173" s="188"/>
      <c r="P173" s="188"/>
      <c r="Q173" s="188"/>
      <c r="R173" s="188"/>
      <c r="S173" s="188"/>
      <c r="T173" s="189"/>
      <c r="AT173" s="183" t="s">
        <v>149</v>
      </c>
      <c r="AU173" s="183" t="s">
        <v>86</v>
      </c>
      <c r="AV173" s="14" t="s">
        <v>86</v>
      </c>
      <c r="AW173" s="14" t="s">
        <v>32</v>
      </c>
      <c r="AX173" s="14" t="s">
        <v>76</v>
      </c>
      <c r="AY173" s="183" t="s">
        <v>139</v>
      </c>
    </row>
    <row r="174" spans="1:65" s="13" customFormat="1">
      <c r="B174" s="174"/>
      <c r="D174" s="175" t="s">
        <v>149</v>
      </c>
      <c r="E174" s="176" t="s">
        <v>1</v>
      </c>
      <c r="F174" s="177" t="s">
        <v>176</v>
      </c>
      <c r="H174" s="176" t="s">
        <v>1</v>
      </c>
      <c r="I174" s="178"/>
      <c r="L174" s="174"/>
      <c r="M174" s="179"/>
      <c r="N174" s="180"/>
      <c r="O174" s="180"/>
      <c r="P174" s="180"/>
      <c r="Q174" s="180"/>
      <c r="R174" s="180"/>
      <c r="S174" s="180"/>
      <c r="T174" s="181"/>
      <c r="AT174" s="176" t="s">
        <v>149</v>
      </c>
      <c r="AU174" s="176" t="s">
        <v>86</v>
      </c>
      <c r="AV174" s="13" t="s">
        <v>84</v>
      </c>
      <c r="AW174" s="13" t="s">
        <v>32</v>
      </c>
      <c r="AX174" s="13" t="s">
        <v>76</v>
      </c>
      <c r="AY174" s="176" t="s">
        <v>139</v>
      </c>
    </row>
    <row r="175" spans="1:65" s="14" customFormat="1">
      <c r="B175" s="182"/>
      <c r="D175" s="175" t="s">
        <v>149</v>
      </c>
      <c r="E175" s="183" t="s">
        <v>1</v>
      </c>
      <c r="F175" s="184" t="s">
        <v>177</v>
      </c>
      <c r="H175" s="185">
        <v>16.361000000000001</v>
      </c>
      <c r="I175" s="186"/>
      <c r="L175" s="182"/>
      <c r="M175" s="187"/>
      <c r="N175" s="188"/>
      <c r="O175" s="188"/>
      <c r="P175" s="188"/>
      <c r="Q175" s="188"/>
      <c r="R175" s="188"/>
      <c r="S175" s="188"/>
      <c r="T175" s="189"/>
      <c r="AT175" s="183" t="s">
        <v>149</v>
      </c>
      <c r="AU175" s="183" t="s">
        <v>86</v>
      </c>
      <c r="AV175" s="14" t="s">
        <v>86</v>
      </c>
      <c r="AW175" s="14" t="s">
        <v>32</v>
      </c>
      <c r="AX175" s="14" t="s">
        <v>76</v>
      </c>
      <c r="AY175" s="183" t="s">
        <v>139</v>
      </c>
    </row>
    <row r="176" spans="1:65" s="13" customFormat="1">
      <c r="B176" s="174"/>
      <c r="D176" s="175" t="s">
        <v>149</v>
      </c>
      <c r="E176" s="176" t="s">
        <v>1</v>
      </c>
      <c r="F176" s="177" t="s">
        <v>178</v>
      </c>
      <c r="H176" s="176" t="s">
        <v>1</v>
      </c>
      <c r="I176" s="178"/>
      <c r="L176" s="174"/>
      <c r="M176" s="179"/>
      <c r="N176" s="180"/>
      <c r="O176" s="180"/>
      <c r="P176" s="180"/>
      <c r="Q176" s="180"/>
      <c r="R176" s="180"/>
      <c r="S176" s="180"/>
      <c r="T176" s="181"/>
      <c r="AT176" s="176" t="s">
        <v>149</v>
      </c>
      <c r="AU176" s="176" t="s">
        <v>86</v>
      </c>
      <c r="AV176" s="13" t="s">
        <v>84</v>
      </c>
      <c r="AW176" s="13" t="s">
        <v>32</v>
      </c>
      <c r="AX176" s="13" t="s">
        <v>76</v>
      </c>
      <c r="AY176" s="176" t="s">
        <v>139</v>
      </c>
    </row>
    <row r="177" spans="1:65" s="14" customFormat="1">
      <c r="B177" s="182"/>
      <c r="D177" s="175" t="s">
        <v>149</v>
      </c>
      <c r="E177" s="183" t="s">
        <v>1</v>
      </c>
      <c r="F177" s="184" t="s">
        <v>179</v>
      </c>
      <c r="H177" s="185">
        <v>11.2</v>
      </c>
      <c r="I177" s="186"/>
      <c r="L177" s="182"/>
      <c r="M177" s="187"/>
      <c r="N177" s="188"/>
      <c r="O177" s="188"/>
      <c r="P177" s="188"/>
      <c r="Q177" s="188"/>
      <c r="R177" s="188"/>
      <c r="S177" s="188"/>
      <c r="T177" s="189"/>
      <c r="AT177" s="183" t="s">
        <v>149</v>
      </c>
      <c r="AU177" s="183" t="s">
        <v>86</v>
      </c>
      <c r="AV177" s="14" t="s">
        <v>86</v>
      </c>
      <c r="AW177" s="14" t="s">
        <v>32</v>
      </c>
      <c r="AX177" s="14" t="s">
        <v>76</v>
      </c>
      <c r="AY177" s="183" t="s">
        <v>139</v>
      </c>
    </row>
    <row r="178" spans="1:65" s="15" customFormat="1">
      <c r="B178" s="190"/>
      <c r="D178" s="175" t="s">
        <v>149</v>
      </c>
      <c r="E178" s="191" t="s">
        <v>1</v>
      </c>
      <c r="F178" s="192" t="s">
        <v>156</v>
      </c>
      <c r="H178" s="193">
        <v>37.647000000000006</v>
      </c>
      <c r="I178" s="194"/>
      <c r="L178" s="190"/>
      <c r="M178" s="195"/>
      <c r="N178" s="196"/>
      <c r="O178" s="196"/>
      <c r="P178" s="196"/>
      <c r="Q178" s="196"/>
      <c r="R178" s="196"/>
      <c r="S178" s="196"/>
      <c r="T178" s="197"/>
      <c r="AT178" s="191" t="s">
        <v>149</v>
      </c>
      <c r="AU178" s="191" t="s">
        <v>86</v>
      </c>
      <c r="AV178" s="15" t="s">
        <v>147</v>
      </c>
      <c r="AW178" s="15" t="s">
        <v>32</v>
      </c>
      <c r="AX178" s="15" t="s">
        <v>84</v>
      </c>
      <c r="AY178" s="191" t="s">
        <v>139</v>
      </c>
    </row>
    <row r="179" spans="1:65" s="2" customFormat="1" ht="21.75" customHeight="1">
      <c r="A179" s="32"/>
      <c r="B179" s="160"/>
      <c r="C179" s="161" t="s">
        <v>213</v>
      </c>
      <c r="D179" s="161" t="s">
        <v>142</v>
      </c>
      <c r="E179" s="162" t="s">
        <v>214</v>
      </c>
      <c r="F179" s="163" t="s">
        <v>215</v>
      </c>
      <c r="G179" s="164" t="s">
        <v>145</v>
      </c>
      <c r="H179" s="165">
        <v>33.957000000000001</v>
      </c>
      <c r="I179" s="166"/>
      <c r="J179" s="167">
        <f>ROUND(I179*H179,2)</f>
        <v>0</v>
      </c>
      <c r="K179" s="163" t="s">
        <v>146</v>
      </c>
      <c r="L179" s="33"/>
      <c r="M179" s="168" t="s">
        <v>1</v>
      </c>
      <c r="N179" s="169" t="s">
        <v>41</v>
      </c>
      <c r="O179" s="58"/>
      <c r="P179" s="170">
        <f>O179*H179</f>
        <v>0</v>
      </c>
      <c r="Q179" s="170">
        <v>1.8380000000000001E-2</v>
      </c>
      <c r="R179" s="170">
        <f>Q179*H179</f>
        <v>0.62412966000000003</v>
      </c>
      <c r="S179" s="170">
        <v>0</v>
      </c>
      <c r="T179" s="171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2" t="s">
        <v>147</v>
      </c>
      <c r="AT179" s="172" t="s">
        <v>142</v>
      </c>
      <c r="AU179" s="172" t="s">
        <v>86</v>
      </c>
      <c r="AY179" s="17" t="s">
        <v>139</v>
      </c>
      <c r="BE179" s="173">
        <f>IF(N179="základní",J179,0)</f>
        <v>0</v>
      </c>
      <c r="BF179" s="173">
        <f>IF(N179="snížená",J179,0)</f>
        <v>0</v>
      </c>
      <c r="BG179" s="173">
        <f>IF(N179="zákl. přenesená",J179,0)</f>
        <v>0</v>
      </c>
      <c r="BH179" s="173">
        <f>IF(N179="sníž. přenesená",J179,0)</f>
        <v>0</v>
      </c>
      <c r="BI179" s="173">
        <f>IF(N179="nulová",J179,0)</f>
        <v>0</v>
      </c>
      <c r="BJ179" s="17" t="s">
        <v>84</v>
      </c>
      <c r="BK179" s="173">
        <f>ROUND(I179*H179,2)</f>
        <v>0</v>
      </c>
      <c r="BL179" s="17" t="s">
        <v>147</v>
      </c>
      <c r="BM179" s="172" t="s">
        <v>216</v>
      </c>
    </row>
    <row r="180" spans="1:65" s="13" customFormat="1">
      <c r="B180" s="174"/>
      <c r="D180" s="175" t="s">
        <v>149</v>
      </c>
      <c r="E180" s="176" t="s">
        <v>1</v>
      </c>
      <c r="F180" s="177" t="s">
        <v>211</v>
      </c>
      <c r="H180" s="176" t="s">
        <v>1</v>
      </c>
      <c r="I180" s="178"/>
      <c r="L180" s="174"/>
      <c r="M180" s="179"/>
      <c r="N180" s="180"/>
      <c r="O180" s="180"/>
      <c r="P180" s="180"/>
      <c r="Q180" s="180"/>
      <c r="R180" s="180"/>
      <c r="S180" s="180"/>
      <c r="T180" s="181"/>
      <c r="AT180" s="176" t="s">
        <v>149</v>
      </c>
      <c r="AU180" s="176" t="s">
        <v>86</v>
      </c>
      <c r="AV180" s="13" t="s">
        <v>84</v>
      </c>
      <c r="AW180" s="13" t="s">
        <v>32</v>
      </c>
      <c r="AX180" s="13" t="s">
        <v>76</v>
      </c>
      <c r="AY180" s="176" t="s">
        <v>139</v>
      </c>
    </row>
    <row r="181" spans="1:65" s="14" customFormat="1">
      <c r="B181" s="182"/>
      <c r="D181" s="175" t="s">
        <v>149</v>
      </c>
      <c r="E181" s="183" t="s">
        <v>1</v>
      </c>
      <c r="F181" s="184" t="s">
        <v>217</v>
      </c>
      <c r="H181" s="185">
        <v>6.3959999999999999</v>
      </c>
      <c r="I181" s="186"/>
      <c r="L181" s="182"/>
      <c r="M181" s="187"/>
      <c r="N181" s="188"/>
      <c r="O181" s="188"/>
      <c r="P181" s="188"/>
      <c r="Q181" s="188"/>
      <c r="R181" s="188"/>
      <c r="S181" s="188"/>
      <c r="T181" s="189"/>
      <c r="AT181" s="183" t="s">
        <v>149</v>
      </c>
      <c r="AU181" s="183" t="s">
        <v>86</v>
      </c>
      <c r="AV181" s="14" t="s">
        <v>86</v>
      </c>
      <c r="AW181" s="14" t="s">
        <v>32</v>
      </c>
      <c r="AX181" s="14" t="s">
        <v>76</v>
      </c>
      <c r="AY181" s="183" t="s">
        <v>139</v>
      </c>
    </row>
    <row r="182" spans="1:65" s="13" customFormat="1">
      <c r="B182" s="174"/>
      <c r="D182" s="175" t="s">
        <v>149</v>
      </c>
      <c r="E182" s="176" t="s">
        <v>1</v>
      </c>
      <c r="F182" s="177" t="s">
        <v>176</v>
      </c>
      <c r="H182" s="176" t="s">
        <v>1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6" t="s">
        <v>149</v>
      </c>
      <c r="AU182" s="176" t="s">
        <v>86</v>
      </c>
      <c r="AV182" s="13" t="s">
        <v>84</v>
      </c>
      <c r="AW182" s="13" t="s">
        <v>32</v>
      </c>
      <c r="AX182" s="13" t="s">
        <v>76</v>
      </c>
      <c r="AY182" s="176" t="s">
        <v>139</v>
      </c>
    </row>
    <row r="183" spans="1:65" s="14" customFormat="1">
      <c r="B183" s="182"/>
      <c r="D183" s="175" t="s">
        <v>149</v>
      </c>
      <c r="E183" s="183" t="s">
        <v>1</v>
      </c>
      <c r="F183" s="184" t="s">
        <v>177</v>
      </c>
      <c r="H183" s="185">
        <v>16.361000000000001</v>
      </c>
      <c r="I183" s="186"/>
      <c r="L183" s="182"/>
      <c r="M183" s="187"/>
      <c r="N183" s="188"/>
      <c r="O183" s="188"/>
      <c r="P183" s="188"/>
      <c r="Q183" s="188"/>
      <c r="R183" s="188"/>
      <c r="S183" s="188"/>
      <c r="T183" s="189"/>
      <c r="AT183" s="183" t="s">
        <v>149</v>
      </c>
      <c r="AU183" s="183" t="s">
        <v>86</v>
      </c>
      <c r="AV183" s="14" t="s">
        <v>86</v>
      </c>
      <c r="AW183" s="14" t="s">
        <v>32</v>
      </c>
      <c r="AX183" s="14" t="s">
        <v>76</v>
      </c>
      <c r="AY183" s="183" t="s">
        <v>139</v>
      </c>
    </row>
    <row r="184" spans="1:65" s="13" customFormat="1">
      <c r="B184" s="174"/>
      <c r="D184" s="175" t="s">
        <v>149</v>
      </c>
      <c r="E184" s="176" t="s">
        <v>1</v>
      </c>
      <c r="F184" s="177" t="s">
        <v>178</v>
      </c>
      <c r="H184" s="176" t="s">
        <v>1</v>
      </c>
      <c r="I184" s="178"/>
      <c r="L184" s="174"/>
      <c r="M184" s="179"/>
      <c r="N184" s="180"/>
      <c r="O184" s="180"/>
      <c r="P184" s="180"/>
      <c r="Q184" s="180"/>
      <c r="R184" s="180"/>
      <c r="S184" s="180"/>
      <c r="T184" s="181"/>
      <c r="AT184" s="176" t="s">
        <v>149</v>
      </c>
      <c r="AU184" s="176" t="s">
        <v>86</v>
      </c>
      <c r="AV184" s="13" t="s">
        <v>84</v>
      </c>
      <c r="AW184" s="13" t="s">
        <v>32</v>
      </c>
      <c r="AX184" s="13" t="s">
        <v>76</v>
      </c>
      <c r="AY184" s="176" t="s">
        <v>139</v>
      </c>
    </row>
    <row r="185" spans="1:65" s="14" customFormat="1">
      <c r="B185" s="182"/>
      <c r="D185" s="175" t="s">
        <v>149</v>
      </c>
      <c r="E185" s="183" t="s">
        <v>1</v>
      </c>
      <c r="F185" s="184" t="s">
        <v>179</v>
      </c>
      <c r="H185" s="185">
        <v>11.2</v>
      </c>
      <c r="I185" s="186"/>
      <c r="L185" s="182"/>
      <c r="M185" s="187"/>
      <c r="N185" s="188"/>
      <c r="O185" s="188"/>
      <c r="P185" s="188"/>
      <c r="Q185" s="188"/>
      <c r="R185" s="188"/>
      <c r="S185" s="188"/>
      <c r="T185" s="189"/>
      <c r="AT185" s="183" t="s">
        <v>149</v>
      </c>
      <c r="AU185" s="183" t="s">
        <v>86</v>
      </c>
      <c r="AV185" s="14" t="s">
        <v>86</v>
      </c>
      <c r="AW185" s="14" t="s">
        <v>32</v>
      </c>
      <c r="AX185" s="14" t="s">
        <v>76</v>
      </c>
      <c r="AY185" s="183" t="s">
        <v>139</v>
      </c>
    </row>
    <row r="186" spans="1:65" s="15" customFormat="1">
      <c r="B186" s="190"/>
      <c r="D186" s="175" t="s">
        <v>149</v>
      </c>
      <c r="E186" s="191" t="s">
        <v>1</v>
      </c>
      <c r="F186" s="192" t="s">
        <v>156</v>
      </c>
      <c r="H186" s="193">
        <v>33.957000000000001</v>
      </c>
      <c r="I186" s="194"/>
      <c r="L186" s="190"/>
      <c r="M186" s="195"/>
      <c r="N186" s="196"/>
      <c r="O186" s="196"/>
      <c r="P186" s="196"/>
      <c r="Q186" s="196"/>
      <c r="R186" s="196"/>
      <c r="S186" s="196"/>
      <c r="T186" s="197"/>
      <c r="AT186" s="191" t="s">
        <v>149</v>
      </c>
      <c r="AU186" s="191" t="s">
        <v>86</v>
      </c>
      <c r="AV186" s="15" t="s">
        <v>147</v>
      </c>
      <c r="AW186" s="15" t="s">
        <v>32</v>
      </c>
      <c r="AX186" s="15" t="s">
        <v>84</v>
      </c>
      <c r="AY186" s="191" t="s">
        <v>139</v>
      </c>
    </row>
    <row r="187" spans="1:65" s="2" customFormat="1" ht="21.75" customHeight="1">
      <c r="A187" s="32"/>
      <c r="B187" s="160"/>
      <c r="C187" s="161" t="s">
        <v>218</v>
      </c>
      <c r="D187" s="161" t="s">
        <v>142</v>
      </c>
      <c r="E187" s="162" t="s">
        <v>219</v>
      </c>
      <c r="F187" s="163" t="s">
        <v>220</v>
      </c>
      <c r="G187" s="164" t="s">
        <v>145</v>
      </c>
      <c r="H187" s="165">
        <v>2.0640000000000001</v>
      </c>
      <c r="I187" s="166"/>
      <c r="J187" s="167">
        <f>ROUND(I187*H187,2)</f>
        <v>0</v>
      </c>
      <c r="K187" s="163" t="s">
        <v>146</v>
      </c>
      <c r="L187" s="33"/>
      <c r="M187" s="168" t="s">
        <v>1</v>
      </c>
      <c r="N187" s="169" t="s">
        <v>41</v>
      </c>
      <c r="O187" s="58"/>
      <c r="P187" s="170">
        <f>O187*H187</f>
        <v>0</v>
      </c>
      <c r="Q187" s="170">
        <v>4.1529999999999997E-2</v>
      </c>
      <c r="R187" s="170">
        <f>Q187*H187</f>
        <v>8.5717920000000003E-2</v>
      </c>
      <c r="S187" s="170">
        <v>0</v>
      </c>
      <c r="T187" s="17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2" t="s">
        <v>147</v>
      </c>
      <c r="AT187" s="172" t="s">
        <v>142</v>
      </c>
      <c r="AU187" s="172" t="s">
        <v>86</v>
      </c>
      <c r="AY187" s="17" t="s">
        <v>139</v>
      </c>
      <c r="BE187" s="173">
        <f>IF(N187="základní",J187,0)</f>
        <v>0</v>
      </c>
      <c r="BF187" s="173">
        <f>IF(N187="snížená",J187,0)</f>
        <v>0</v>
      </c>
      <c r="BG187" s="173">
        <f>IF(N187="zákl. přenesená",J187,0)</f>
        <v>0</v>
      </c>
      <c r="BH187" s="173">
        <f>IF(N187="sníž. přenesená",J187,0)</f>
        <v>0</v>
      </c>
      <c r="BI187" s="173">
        <f>IF(N187="nulová",J187,0)</f>
        <v>0</v>
      </c>
      <c r="BJ187" s="17" t="s">
        <v>84</v>
      </c>
      <c r="BK187" s="173">
        <f>ROUND(I187*H187,2)</f>
        <v>0</v>
      </c>
      <c r="BL187" s="17" t="s">
        <v>147</v>
      </c>
      <c r="BM187" s="172" t="s">
        <v>221</v>
      </c>
    </row>
    <row r="188" spans="1:65" s="13" customFormat="1">
      <c r="B188" s="174"/>
      <c r="D188" s="175" t="s">
        <v>149</v>
      </c>
      <c r="E188" s="176" t="s">
        <v>1</v>
      </c>
      <c r="F188" s="177" t="s">
        <v>195</v>
      </c>
      <c r="H188" s="176" t="s">
        <v>1</v>
      </c>
      <c r="I188" s="178"/>
      <c r="L188" s="174"/>
      <c r="M188" s="179"/>
      <c r="N188" s="180"/>
      <c r="O188" s="180"/>
      <c r="P188" s="180"/>
      <c r="Q188" s="180"/>
      <c r="R188" s="180"/>
      <c r="S188" s="180"/>
      <c r="T188" s="181"/>
      <c r="AT188" s="176" t="s">
        <v>149</v>
      </c>
      <c r="AU188" s="176" t="s">
        <v>86</v>
      </c>
      <c r="AV188" s="13" t="s">
        <v>84</v>
      </c>
      <c r="AW188" s="13" t="s">
        <v>32</v>
      </c>
      <c r="AX188" s="13" t="s">
        <v>76</v>
      </c>
      <c r="AY188" s="176" t="s">
        <v>139</v>
      </c>
    </row>
    <row r="189" spans="1:65" s="14" customFormat="1">
      <c r="B189" s="182"/>
      <c r="D189" s="175" t="s">
        <v>149</v>
      </c>
      <c r="E189" s="183" t="s">
        <v>1</v>
      </c>
      <c r="F189" s="184" t="s">
        <v>222</v>
      </c>
      <c r="H189" s="185">
        <v>1.08</v>
      </c>
      <c r="I189" s="186"/>
      <c r="L189" s="182"/>
      <c r="M189" s="187"/>
      <c r="N189" s="188"/>
      <c r="O189" s="188"/>
      <c r="P189" s="188"/>
      <c r="Q189" s="188"/>
      <c r="R189" s="188"/>
      <c r="S189" s="188"/>
      <c r="T189" s="189"/>
      <c r="AT189" s="183" t="s">
        <v>149</v>
      </c>
      <c r="AU189" s="183" t="s">
        <v>86</v>
      </c>
      <c r="AV189" s="14" t="s">
        <v>86</v>
      </c>
      <c r="AW189" s="14" t="s">
        <v>32</v>
      </c>
      <c r="AX189" s="14" t="s">
        <v>76</v>
      </c>
      <c r="AY189" s="183" t="s">
        <v>139</v>
      </c>
    </row>
    <row r="190" spans="1:65" s="14" customFormat="1">
      <c r="B190" s="182"/>
      <c r="D190" s="175" t="s">
        <v>149</v>
      </c>
      <c r="E190" s="183" t="s">
        <v>1</v>
      </c>
      <c r="F190" s="184" t="s">
        <v>223</v>
      </c>
      <c r="H190" s="185">
        <v>0.98399999999999999</v>
      </c>
      <c r="I190" s="186"/>
      <c r="L190" s="182"/>
      <c r="M190" s="187"/>
      <c r="N190" s="188"/>
      <c r="O190" s="188"/>
      <c r="P190" s="188"/>
      <c r="Q190" s="188"/>
      <c r="R190" s="188"/>
      <c r="S190" s="188"/>
      <c r="T190" s="189"/>
      <c r="AT190" s="183" t="s">
        <v>149</v>
      </c>
      <c r="AU190" s="183" t="s">
        <v>86</v>
      </c>
      <c r="AV190" s="14" t="s">
        <v>86</v>
      </c>
      <c r="AW190" s="14" t="s">
        <v>32</v>
      </c>
      <c r="AX190" s="14" t="s">
        <v>76</v>
      </c>
      <c r="AY190" s="183" t="s">
        <v>139</v>
      </c>
    </row>
    <row r="191" spans="1:65" s="15" customFormat="1">
      <c r="B191" s="190"/>
      <c r="D191" s="175" t="s">
        <v>149</v>
      </c>
      <c r="E191" s="191" t="s">
        <v>1</v>
      </c>
      <c r="F191" s="192" t="s">
        <v>156</v>
      </c>
      <c r="H191" s="193">
        <v>2.0640000000000001</v>
      </c>
      <c r="I191" s="194"/>
      <c r="L191" s="190"/>
      <c r="M191" s="195"/>
      <c r="N191" s="196"/>
      <c r="O191" s="196"/>
      <c r="P191" s="196"/>
      <c r="Q191" s="196"/>
      <c r="R191" s="196"/>
      <c r="S191" s="196"/>
      <c r="T191" s="197"/>
      <c r="AT191" s="191" t="s">
        <v>149</v>
      </c>
      <c r="AU191" s="191" t="s">
        <v>86</v>
      </c>
      <c r="AV191" s="15" t="s">
        <v>147</v>
      </c>
      <c r="AW191" s="15" t="s">
        <v>32</v>
      </c>
      <c r="AX191" s="15" t="s">
        <v>84</v>
      </c>
      <c r="AY191" s="191" t="s">
        <v>139</v>
      </c>
    </row>
    <row r="192" spans="1:65" s="2" customFormat="1" ht="21.75" customHeight="1">
      <c r="A192" s="32"/>
      <c r="B192" s="160"/>
      <c r="C192" s="161" t="s">
        <v>224</v>
      </c>
      <c r="D192" s="161" t="s">
        <v>142</v>
      </c>
      <c r="E192" s="162" t="s">
        <v>225</v>
      </c>
      <c r="F192" s="163" t="s">
        <v>226</v>
      </c>
      <c r="G192" s="164" t="s">
        <v>160</v>
      </c>
      <c r="H192" s="165">
        <v>1</v>
      </c>
      <c r="I192" s="166"/>
      <c r="J192" s="167">
        <f>ROUND(I192*H192,2)</f>
        <v>0</v>
      </c>
      <c r="K192" s="163" t="s">
        <v>146</v>
      </c>
      <c r="L192" s="33"/>
      <c r="M192" s="168" t="s">
        <v>1</v>
      </c>
      <c r="N192" s="169" t="s">
        <v>41</v>
      </c>
      <c r="O192" s="58"/>
      <c r="P192" s="170">
        <f>O192*H192</f>
        <v>0</v>
      </c>
      <c r="Q192" s="170">
        <v>1.0200000000000001E-2</v>
      </c>
      <c r="R192" s="170">
        <f>Q192*H192</f>
        <v>1.0200000000000001E-2</v>
      </c>
      <c r="S192" s="170">
        <v>0</v>
      </c>
      <c r="T192" s="17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2" t="s">
        <v>147</v>
      </c>
      <c r="AT192" s="172" t="s">
        <v>142</v>
      </c>
      <c r="AU192" s="172" t="s">
        <v>86</v>
      </c>
      <c r="AY192" s="17" t="s">
        <v>139</v>
      </c>
      <c r="BE192" s="173">
        <f>IF(N192="základní",J192,0)</f>
        <v>0</v>
      </c>
      <c r="BF192" s="173">
        <f>IF(N192="snížená",J192,0)</f>
        <v>0</v>
      </c>
      <c r="BG192" s="173">
        <f>IF(N192="zákl. přenesená",J192,0)</f>
        <v>0</v>
      </c>
      <c r="BH192" s="173">
        <f>IF(N192="sníž. přenesená",J192,0)</f>
        <v>0</v>
      </c>
      <c r="BI192" s="173">
        <f>IF(N192="nulová",J192,0)</f>
        <v>0</v>
      </c>
      <c r="BJ192" s="17" t="s">
        <v>84</v>
      </c>
      <c r="BK192" s="173">
        <f>ROUND(I192*H192,2)</f>
        <v>0</v>
      </c>
      <c r="BL192" s="17" t="s">
        <v>147</v>
      </c>
      <c r="BM192" s="172" t="s">
        <v>227</v>
      </c>
    </row>
    <row r="193" spans="1:65" s="2" customFormat="1" ht="21.75" customHeight="1">
      <c r="A193" s="32"/>
      <c r="B193" s="160"/>
      <c r="C193" s="161" t="s">
        <v>8</v>
      </c>
      <c r="D193" s="161" t="s">
        <v>142</v>
      </c>
      <c r="E193" s="162" t="s">
        <v>228</v>
      </c>
      <c r="F193" s="163" t="s">
        <v>229</v>
      </c>
      <c r="G193" s="164" t="s">
        <v>160</v>
      </c>
      <c r="H193" s="165">
        <v>1</v>
      </c>
      <c r="I193" s="166"/>
      <c r="J193" s="167">
        <f>ROUND(I193*H193,2)</f>
        <v>0</v>
      </c>
      <c r="K193" s="163" t="s">
        <v>146</v>
      </c>
      <c r="L193" s="33"/>
      <c r="M193" s="168" t="s">
        <v>1</v>
      </c>
      <c r="N193" s="169" t="s">
        <v>41</v>
      </c>
      <c r="O193" s="58"/>
      <c r="P193" s="170">
        <f>O193*H193</f>
        <v>0</v>
      </c>
      <c r="Q193" s="170">
        <v>4.1500000000000002E-2</v>
      </c>
      <c r="R193" s="170">
        <f>Q193*H193</f>
        <v>4.1500000000000002E-2</v>
      </c>
      <c r="S193" s="170">
        <v>0</v>
      </c>
      <c r="T193" s="17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2" t="s">
        <v>147</v>
      </c>
      <c r="AT193" s="172" t="s">
        <v>142</v>
      </c>
      <c r="AU193" s="172" t="s">
        <v>86</v>
      </c>
      <c r="AY193" s="17" t="s">
        <v>139</v>
      </c>
      <c r="BE193" s="173">
        <f>IF(N193="základní",J193,0)</f>
        <v>0</v>
      </c>
      <c r="BF193" s="173">
        <f>IF(N193="snížená",J193,0)</f>
        <v>0</v>
      </c>
      <c r="BG193" s="173">
        <f>IF(N193="zákl. přenesená",J193,0)</f>
        <v>0</v>
      </c>
      <c r="BH193" s="173">
        <f>IF(N193="sníž. přenesená",J193,0)</f>
        <v>0</v>
      </c>
      <c r="BI193" s="173">
        <f>IF(N193="nulová",J193,0)</f>
        <v>0</v>
      </c>
      <c r="BJ193" s="17" t="s">
        <v>84</v>
      </c>
      <c r="BK193" s="173">
        <f>ROUND(I193*H193,2)</f>
        <v>0</v>
      </c>
      <c r="BL193" s="17" t="s">
        <v>147</v>
      </c>
      <c r="BM193" s="172" t="s">
        <v>230</v>
      </c>
    </row>
    <row r="194" spans="1:65" s="2" customFormat="1" ht="21.75" customHeight="1">
      <c r="A194" s="32"/>
      <c r="B194" s="160"/>
      <c r="C194" s="161" t="s">
        <v>231</v>
      </c>
      <c r="D194" s="161" t="s">
        <v>142</v>
      </c>
      <c r="E194" s="162" t="s">
        <v>232</v>
      </c>
      <c r="F194" s="163" t="s">
        <v>233</v>
      </c>
      <c r="G194" s="164" t="s">
        <v>160</v>
      </c>
      <c r="H194" s="165">
        <v>4</v>
      </c>
      <c r="I194" s="166"/>
      <c r="J194" s="167">
        <f>ROUND(I194*H194,2)</f>
        <v>0</v>
      </c>
      <c r="K194" s="163" t="s">
        <v>146</v>
      </c>
      <c r="L194" s="33"/>
      <c r="M194" s="168" t="s">
        <v>1</v>
      </c>
      <c r="N194" s="169" t="s">
        <v>41</v>
      </c>
      <c r="O194" s="58"/>
      <c r="P194" s="170">
        <f>O194*H194</f>
        <v>0</v>
      </c>
      <c r="Q194" s="170">
        <v>0.1575</v>
      </c>
      <c r="R194" s="170">
        <f>Q194*H194</f>
        <v>0.63</v>
      </c>
      <c r="S194" s="170">
        <v>0</v>
      </c>
      <c r="T194" s="17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2" t="s">
        <v>147</v>
      </c>
      <c r="AT194" s="172" t="s">
        <v>142</v>
      </c>
      <c r="AU194" s="172" t="s">
        <v>86</v>
      </c>
      <c r="AY194" s="17" t="s">
        <v>139</v>
      </c>
      <c r="BE194" s="173">
        <f>IF(N194="základní",J194,0)</f>
        <v>0</v>
      </c>
      <c r="BF194" s="173">
        <f>IF(N194="snížená",J194,0)</f>
        <v>0</v>
      </c>
      <c r="BG194" s="173">
        <f>IF(N194="zákl. přenesená",J194,0)</f>
        <v>0</v>
      </c>
      <c r="BH194" s="173">
        <f>IF(N194="sníž. přenesená",J194,0)</f>
        <v>0</v>
      </c>
      <c r="BI194" s="173">
        <f>IF(N194="nulová",J194,0)</f>
        <v>0</v>
      </c>
      <c r="BJ194" s="17" t="s">
        <v>84</v>
      </c>
      <c r="BK194" s="173">
        <f>ROUND(I194*H194,2)</f>
        <v>0</v>
      </c>
      <c r="BL194" s="17" t="s">
        <v>147</v>
      </c>
      <c r="BM194" s="172" t="s">
        <v>234</v>
      </c>
    </row>
    <row r="195" spans="1:65" s="13" customFormat="1">
      <c r="B195" s="174"/>
      <c r="D195" s="175" t="s">
        <v>149</v>
      </c>
      <c r="E195" s="176" t="s">
        <v>1</v>
      </c>
      <c r="F195" s="177" t="s">
        <v>211</v>
      </c>
      <c r="H195" s="176" t="s">
        <v>1</v>
      </c>
      <c r="I195" s="178"/>
      <c r="L195" s="174"/>
      <c r="M195" s="179"/>
      <c r="N195" s="180"/>
      <c r="O195" s="180"/>
      <c r="P195" s="180"/>
      <c r="Q195" s="180"/>
      <c r="R195" s="180"/>
      <c r="S195" s="180"/>
      <c r="T195" s="181"/>
      <c r="AT195" s="176" t="s">
        <v>149</v>
      </c>
      <c r="AU195" s="176" t="s">
        <v>86</v>
      </c>
      <c r="AV195" s="13" t="s">
        <v>84</v>
      </c>
      <c r="AW195" s="13" t="s">
        <v>32</v>
      </c>
      <c r="AX195" s="13" t="s">
        <v>76</v>
      </c>
      <c r="AY195" s="176" t="s">
        <v>139</v>
      </c>
    </row>
    <row r="196" spans="1:65" s="14" customFormat="1">
      <c r="B196" s="182"/>
      <c r="D196" s="175" t="s">
        <v>149</v>
      </c>
      <c r="E196" s="183" t="s">
        <v>1</v>
      </c>
      <c r="F196" s="184" t="s">
        <v>235</v>
      </c>
      <c r="H196" s="185">
        <v>4</v>
      </c>
      <c r="I196" s="186"/>
      <c r="L196" s="182"/>
      <c r="M196" s="187"/>
      <c r="N196" s="188"/>
      <c r="O196" s="188"/>
      <c r="P196" s="188"/>
      <c r="Q196" s="188"/>
      <c r="R196" s="188"/>
      <c r="S196" s="188"/>
      <c r="T196" s="189"/>
      <c r="AT196" s="183" t="s">
        <v>149</v>
      </c>
      <c r="AU196" s="183" t="s">
        <v>86</v>
      </c>
      <c r="AV196" s="14" t="s">
        <v>86</v>
      </c>
      <c r="AW196" s="14" t="s">
        <v>32</v>
      </c>
      <c r="AX196" s="14" t="s">
        <v>84</v>
      </c>
      <c r="AY196" s="183" t="s">
        <v>139</v>
      </c>
    </row>
    <row r="197" spans="1:65" s="2" customFormat="1" ht="21.75" customHeight="1">
      <c r="A197" s="32"/>
      <c r="B197" s="160"/>
      <c r="C197" s="161" t="s">
        <v>236</v>
      </c>
      <c r="D197" s="161" t="s">
        <v>142</v>
      </c>
      <c r="E197" s="162" t="s">
        <v>237</v>
      </c>
      <c r="F197" s="163" t="s">
        <v>238</v>
      </c>
      <c r="G197" s="164" t="s">
        <v>145</v>
      </c>
      <c r="H197" s="165">
        <v>3.5030000000000001</v>
      </c>
      <c r="I197" s="166"/>
      <c r="J197" s="167">
        <f>ROUND(I197*H197,2)</f>
        <v>0</v>
      </c>
      <c r="K197" s="163" t="s">
        <v>146</v>
      </c>
      <c r="L197" s="33"/>
      <c r="M197" s="168" t="s">
        <v>1</v>
      </c>
      <c r="N197" s="169" t="s">
        <v>41</v>
      </c>
      <c r="O197" s="58"/>
      <c r="P197" s="170">
        <f>O197*H197</f>
        <v>0</v>
      </c>
      <c r="Q197" s="170">
        <v>3.3579999999999999E-2</v>
      </c>
      <c r="R197" s="170">
        <f>Q197*H197</f>
        <v>0.11763074</v>
      </c>
      <c r="S197" s="170">
        <v>0</v>
      </c>
      <c r="T197" s="17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2" t="s">
        <v>147</v>
      </c>
      <c r="AT197" s="172" t="s">
        <v>142</v>
      </c>
      <c r="AU197" s="172" t="s">
        <v>86</v>
      </c>
      <c r="AY197" s="17" t="s">
        <v>139</v>
      </c>
      <c r="BE197" s="173">
        <f>IF(N197="základní",J197,0)</f>
        <v>0</v>
      </c>
      <c r="BF197" s="173">
        <f>IF(N197="snížená",J197,0)</f>
        <v>0</v>
      </c>
      <c r="BG197" s="173">
        <f>IF(N197="zákl. přenesená",J197,0)</f>
        <v>0</v>
      </c>
      <c r="BH197" s="173">
        <f>IF(N197="sníž. přenesená",J197,0)</f>
        <v>0</v>
      </c>
      <c r="BI197" s="173">
        <f>IF(N197="nulová",J197,0)</f>
        <v>0</v>
      </c>
      <c r="BJ197" s="17" t="s">
        <v>84</v>
      </c>
      <c r="BK197" s="173">
        <f>ROUND(I197*H197,2)</f>
        <v>0</v>
      </c>
      <c r="BL197" s="17" t="s">
        <v>147</v>
      </c>
      <c r="BM197" s="172" t="s">
        <v>239</v>
      </c>
    </row>
    <row r="198" spans="1:65" s="13" customFormat="1">
      <c r="B198" s="174"/>
      <c r="D198" s="175" t="s">
        <v>149</v>
      </c>
      <c r="E198" s="176" t="s">
        <v>1</v>
      </c>
      <c r="F198" s="177" t="s">
        <v>240</v>
      </c>
      <c r="H198" s="176" t="s">
        <v>1</v>
      </c>
      <c r="I198" s="178"/>
      <c r="L198" s="174"/>
      <c r="M198" s="179"/>
      <c r="N198" s="180"/>
      <c r="O198" s="180"/>
      <c r="P198" s="180"/>
      <c r="Q198" s="180"/>
      <c r="R198" s="180"/>
      <c r="S198" s="180"/>
      <c r="T198" s="181"/>
      <c r="AT198" s="176" t="s">
        <v>149</v>
      </c>
      <c r="AU198" s="176" t="s">
        <v>86</v>
      </c>
      <c r="AV198" s="13" t="s">
        <v>84</v>
      </c>
      <c r="AW198" s="13" t="s">
        <v>32</v>
      </c>
      <c r="AX198" s="13" t="s">
        <v>76</v>
      </c>
      <c r="AY198" s="176" t="s">
        <v>139</v>
      </c>
    </row>
    <row r="199" spans="1:65" s="14" customFormat="1">
      <c r="B199" s="182"/>
      <c r="D199" s="175" t="s">
        <v>149</v>
      </c>
      <c r="E199" s="183" t="s">
        <v>1</v>
      </c>
      <c r="F199" s="184" t="s">
        <v>241</v>
      </c>
      <c r="H199" s="185">
        <v>0.495</v>
      </c>
      <c r="I199" s="186"/>
      <c r="L199" s="182"/>
      <c r="M199" s="187"/>
      <c r="N199" s="188"/>
      <c r="O199" s="188"/>
      <c r="P199" s="188"/>
      <c r="Q199" s="188"/>
      <c r="R199" s="188"/>
      <c r="S199" s="188"/>
      <c r="T199" s="189"/>
      <c r="AT199" s="183" t="s">
        <v>149</v>
      </c>
      <c r="AU199" s="183" t="s">
        <v>86</v>
      </c>
      <c r="AV199" s="14" t="s">
        <v>86</v>
      </c>
      <c r="AW199" s="14" t="s">
        <v>32</v>
      </c>
      <c r="AX199" s="14" t="s">
        <v>76</v>
      </c>
      <c r="AY199" s="183" t="s">
        <v>139</v>
      </c>
    </row>
    <row r="200" spans="1:65" s="14" customFormat="1">
      <c r="B200" s="182"/>
      <c r="D200" s="175" t="s">
        <v>149</v>
      </c>
      <c r="E200" s="183" t="s">
        <v>1</v>
      </c>
      <c r="F200" s="184" t="s">
        <v>242</v>
      </c>
      <c r="H200" s="185">
        <v>1.208</v>
      </c>
      <c r="I200" s="186"/>
      <c r="L200" s="182"/>
      <c r="M200" s="187"/>
      <c r="N200" s="188"/>
      <c r="O200" s="188"/>
      <c r="P200" s="188"/>
      <c r="Q200" s="188"/>
      <c r="R200" s="188"/>
      <c r="S200" s="188"/>
      <c r="T200" s="189"/>
      <c r="AT200" s="183" t="s">
        <v>149</v>
      </c>
      <c r="AU200" s="183" t="s">
        <v>86</v>
      </c>
      <c r="AV200" s="14" t="s">
        <v>86</v>
      </c>
      <c r="AW200" s="14" t="s">
        <v>32</v>
      </c>
      <c r="AX200" s="14" t="s">
        <v>76</v>
      </c>
      <c r="AY200" s="183" t="s">
        <v>139</v>
      </c>
    </row>
    <row r="201" spans="1:65" s="14" customFormat="1">
      <c r="B201" s="182"/>
      <c r="D201" s="175" t="s">
        <v>149</v>
      </c>
      <c r="E201" s="183" t="s">
        <v>1</v>
      </c>
      <c r="F201" s="184" t="s">
        <v>243</v>
      </c>
      <c r="H201" s="185">
        <v>1.8</v>
      </c>
      <c r="I201" s="186"/>
      <c r="L201" s="182"/>
      <c r="M201" s="187"/>
      <c r="N201" s="188"/>
      <c r="O201" s="188"/>
      <c r="P201" s="188"/>
      <c r="Q201" s="188"/>
      <c r="R201" s="188"/>
      <c r="S201" s="188"/>
      <c r="T201" s="189"/>
      <c r="AT201" s="183" t="s">
        <v>149</v>
      </c>
      <c r="AU201" s="183" t="s">
        <v>86</v>
      </c>
      <c r="AV201" s="14" t="s">
        <v>86</v>
      </c>
      <c r="AW201" s="14" t="s">
        <v>32</v>
      </c>
      <c r="AX201" s="14" t="s">
        <v>76</v>
      </c>
      <c r="AY201" s="183" t="s">
        <v>139</v>
      </c>
    </row>
    <row r="202" spans="1:65" s="15" customFormat="1">
      <c r="B202" s="190"/>
      <c r="D202" s="175" t="s">
        <v>149</v>
      </c>
      <c r="E202" s="191" t="s">
        <v>1</v>
      </c>
      <c r="F202" s="192" t="s">
        <v>156</v>
      </c>
      <c r="H202" s="193">
        <v>3.5030000000000001</v>
      </c>
      <c r="I202" s="194"/>
      <c r="L202" s="190"/>
      <c r="M202" s="195"/>
      <c r="N202" s="196"/>
      <c r="O202" s="196"/>
      <c r="P202" s="196"/>
      <c r="Q202" s="196"/>
      <c r="R202" s="196"/>
      <c r="S202" s="196"/>
      <c r="T202" s="197"/>
      <c r="AT202" s="191" t="s">
        <v>149</v>
      </c>
      <c r="AU202" s="191" t="s">
        <v>86</v>
      </c>
      <c r="AV202" s="15" t="s">
        <v>147</v>
      </c>
      <c r="AW202" s="15" t="s">
        <v>32</v>
      </c>
      <c r="AX202" s="15" t="s">
        <v>84</v>
      </c>
      <c r="AY202" s="191" t="s">
        <v>139</v>
      </c>
    </row>
    <row r="203" spans="1:65" s="2" customFormat="1" ht="21.75" customHeight="1">
      <c r="A203" s="32"/>
      <c r="B203" s="160"/>
      <c r="C203" s="161" t="s">
        <v>244</v>
      </c>
      <c r="D203" s="161" t="s">
        <v>142</v>
      </c>
      <c r="E203" s="162" t="s">
        <v>245</v>
      </c>
      <c r="F203" s="163" t="s">
        <v>246</v>
      </c>
      <c r="G203" s="164" t="s">
        <v>145</v>
      </c>
      <c r="H203" s="165">
        <v>200</v>
      </c>
      <c r="I203" s="166"/>
      <c r="J203" s="167">
        <f>ROUND(I203*H203,2)</f>
        <v>0</v>
      </c>
      <c r="K203" s="163" t="s">
        <v>146</v>
      </c>
      <c r="L203" s="33"/>
      <c r="M203" s="168" t="s">
        <v>1</v>
      </c>
      <c r="N203" s="169" t="s">
        <v>41</v>
      </c>
      <c r="O203" s="58"/>
      <c r="P203" s="170">
        <f>O203*H203</f>
        <v>0</v>
      </c>
      <c r="Q203" s="170">
        <v>0</v>
      </c>
      <c r="R203" s="170">
        <f>Q203*H203</f>
        <v>0</v>
      </c>
      <c r="S203" s="170">
        <v>0</v>
      </c>
      <c r="T203" s="17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2" t="s">
        <v>147</v>
      </c>
      <c r="AT203" s="172" t="s">
        <v>142</v>
      </c>
      <c r="AU203" s="172" t="s">
        <v>86</v>
      </c>
      <c r="AY203" s="17" t="s">
        <v>139</v>
      </c>
      <c r="BE203" s="173">
        <f>IF(N203="základní",J203,0)</f>
        <v>0</v>
      </c>
      <c r="BF203" s="173">
        <f>IF(N203="snížená",J203,0)</f>
        <v>0</v>
      </c>
      <c r="BG203" s="173">
        <f>IF(N203="zákl. přenesená",J203,0)</f>
        <v>0</v>
      </c>
      <c r="BH203" s="173">
        <f>IF(N203="sníž. přenesená",J203,0)</f>
        <v>0</v>
      </c>
      <c r="BI203" s="173">
        <f>IF(N203="nulová",J203,0)</f>
        <v>0</v>
      </c>
      <c r="BJ203" s="17" t="s">
        <v>84</v>
      </c>
      <c r="BK203" s="173">
        <f>ROUND(I203*H203,2)</f>
        <v>0</v>
      </c>
      <c r="BL203" s="17" t="s">
        <v>147</v>
      </c>
      <c r="BM203" s="172" t="s">
        <v>247</v>
      </c>
    </row>
    <row r="204" spans="1:65" s="2" customFormat="1" ht="16.5" customHeight="1">
      <c r="A204" s="32"/>
      <c r="B204" s="160"/>
      <c r="C204" s="161" t="s">
        <v>248</v>
      </c>
      <c r="D204" s="161" t="s">
        <v>142</v>
      </c>
      <c r="E204" s="162" t="s">
        <v>249</v>
      </c>
      <c r="F204" s="163" t="s">
        <v>250</v>
      </c>
      <c r="G204" s="164" t="s">
        <v>145</v>
      </c>
      <c r="H204" s="165">
        <v>15.423</v>
      </c>
      <c r="I204" s="166"/>
      <c r="J204" s="167">
        <f>ROUND(I204*H204,2)</f>
        <v>0</v>
      </c>
      <c r="K204" s="163" t="s">
        <v>146</v>
      </c>
      <c r="L204" s="33"/>
      <c r="M204" s="168" t="s">
        <v>1</v>
      </c>
      <c r="N204" s="169" t="s">
        <v>41</v>
      </c>
      <c r="O204" s="58"/>
      <c r="P204" s="170">
        <f>O204*H204</f>
        <v>0</v>
      </c>
      <c r="Q204" s="170">
        <v>2.9770000000000001E-2</v>
      </c>
      <c r="R204" s="170">
        <f>Q204*H204</f>
        <v>0.45914271000000001</v>
      </c>
      <c r="S204" s="170">
        <v>2.5999999999999999E-2</v>
      </c>
      <c r="T204" s="171">
        <f>S204*H204</f>
        <v>0.40099799999999997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2" t="s">
        <v>147</v>
      </c>
      <c r="AT204" s="172" t="s">
        <v>142</v>
      </c>
      <c r="AU204" s="172" t="s">
        <v>86</v>
      </c>
      <c r="AY204" s="17" t="s">
        <v>139</v>
      </c>
      <c r="BE204" s="173">
        <f>IF(N204="základní",J204,0)</f>
        <v>0</v>
      </c>
      <c r="BF204" s="173">
        <f>IF(N204="snížená",J204,0)</f>
        <v>0</v>
      </c>
      <c r="BG204" s="173">
        <f>IF(N204="zákl. přenesená",J204,0)</f>
        <v>0</v>
      </c>
      <c r="BH204" s="173">
        <f>IF(N204="sníž. přenesená",J204,0)</f>
        <v>0</v>
      </c>
      <c r="BI204" s="173">
        <f>IF(N204="nulová",J204,0)</f>
        <v>0</v>
      </c>
      <c r="BJ204" s="17" t="s">
        <v>84</v>
      </c>
      <c r="BK204" s="173">
        <f>ROUND(I204*H204,2)</f>
        <v>0</v>
      </c>
      <c r="BL204" s="17" t="s">
        <v>147</v>
      </c>
      <c r="BM204" s="172" t="s">
        <v>251</v>
      </c>
    </row>
    <row r="205" spans="1:65" s="13" customFormat="1">
      <c r="B205" s="174"/>
      <c r="D205" s="175" t="s">
        <v>149</v>
      </c>
      <c r="E205" s="176" t="s">
        <v>1</v>
      </c>
      <c r="F205" s="177" t="s">
        <v>252</v>
      </c>
      <c r="H205" s="176" t="s">
        <v>1</v>
      </c>
      <c r="I205" s="178"/>
      <c r="L205" s="174"/>
      <c r="M205" s="179"/>
      <c r="N205" s="180"/>
      <c r="O205" s="180"/>
      <c r="P205" s="180"/>
      <c r="Q205" s="180"/>
      <c r="R205" s="180"/>
      <c r="S205" s="180"/>
      <c r="T205" s="181"/>
      <c r="AT205" s="176" t="s">
        <v>149</v>
      </c>
      <c r="AU205" s="176" t="s">
        <v>86</v>
      </c>
      <c r="AV205" s="13" t="s">
        <v>84</v>
      </c>
      <c r="AW205" s="13" t="s">
        <v>32</v>
      </c>
      <c r="AX205" s="13" t="s">
        <v>76</v>
      </c>
      <c r="AY205" s="176" t="s">
        <v>139</v>
      </c>
    </row>
    <row r="206" spans="1:65" s="14" customFormat="1">
      <c r="B206" s="182"/>
      <c r="D206" s="175" t="s">
        <v>149</v>
      </c>
      <c r="E206" s="183" t="s">
        <v>1</v>
      </c>
      <c r="F206" s="184" t="s">
        <v>253</v>
      </c>
      <c r="H206" s="185">
        <v>15.423</v>
      </c>
      <c r="I206" s="186"/>
      <c r="L206" s="182"/>
      <c r="M206" s="187"/>
      <c r="N206" s="188"/>
      <c r="O206" s="188"/>
      <c r="P206" s="188"/>
      <c r="Q206" s="188"/>
      <c r="R206" s="188"/>
      <c r="S206" s="188"/>
      <c r="T206" s="189"/>
      <c r="AT206" s="183" t="s">
        <v>149</v>
      </c>
      <c r="AU206" s="183" t="s">
        <v>86</v>
      </c>
      <c r="AV206" s="14" t="s">
        <v>86</v>
      </c>
      <c r="AW206" s="14" t="s">
        <v>32</v>
      </c>
      <c r="AX206" s="14" t="s">
        <v>84</v>
      </c>
      <c r="AY206" s="183" t="s">
        <v>139</v>
      </c>
    </row>
    <row r="207" spans="1:65" s="2" customFormat="1" ht="21.75" customHeight="1">
      <c r="A207" s="32"/>
      <c r="B207" s="160"/>
      <c r="C207" s="161" t="s">
        <v>254</v>
      </c>
      <c r="D207" s="161" t="s">
        <v>142</v>
      </c>
      <c r="E207" s="162" t="s">
        <v>255</v>
      </c>
      <c r="F207" s="163" t="s">
        <v>256</v>
      </c>
      <c r="G207" s="164" t="s">
        <v>160</v>
      </c>
      <c r="H207" s="165">
        <v>1</v>
      </c>
      <c r="I207" s="166"/>
      <c r="J207" s="167">
        <f>ROUND(I207*H207,2)</f>
        <v>0</v>
      </c>
      <c r="K207" s="163" t="s">
        <v>146</v>
      </c>
      <c r="L207" s="33"/>
      <c r="M207" s="168" t="s">
        <v>1</v>
      </c>
      <c r="N207" s="169" t="s">
        <v>41</v>
      </c>
      <c r="O207" s="58"/>
      <c r="P207" s="170">
        <f>O207*H207</f>
        <v>0</v>
      </c>
      <c r="Q207" s="170">
        <v>7.1799999999999998E-3</v>
      </c>
      <c r="R207" s="170">
        <f>Q207*H207</f>
        <v>7.1799999999999998E-3</v>
      </c>
      <c r="S207" s="170">
        <v>0</v>
      </c>
      <c r="T207" s="17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2" t="s">
        <v>147</v>
      </c>
      <c r="AT207" s="172" t="s">
        <v>142</v>
      </c>
      <c r="AU207" s="172" t="s">
        <v>86</v>
      </c>
      <c r="AY207" s="17" t="s">
        <v>139</v>
      </c>
      <c r="BE207" s="173">
        <f>IF(N207="základní",J207,0)</f>
        <v>0</v>
      </c>
      <c r="BF207" s="173">
        <f>IF(N207="snížená",J207,0)</f>
        <v>0</v>
      </c>
      <c r="BG207" s="173">
        <f>IF(N207="zákl. přenesená",J207,0)</f>
        <v>0</v>
      </c>
      <c r="BH207" s="173">
        <f>IF(N207="sníž. přenesená",J207,0)</f>
        <v>0</v>
      </c>
      <c r="BI207" s="173">
        <f>IF(N207="nulová",J207,0)</f>
        <v>0</v>
      </c>
      <c r="BJ207" s="17" t="s">
        <v>84</v>
      </c>
      <c r="BK207" s="173">
        <f>ROUND(I207*H207,2)</f>
        <v>0</v>
      </c>
      <c r="BL207" s="17" t="s">
        <v>147</v>
      </c>
      <c r="BM207" s="172" t="s">
        <v>257</v>
      </c>
    </row>
    <row r="208" spans="1:65" s="14" customFormat="1">
      <c r="B208" s="182"/>
      <c r="D208" s="175" t="s">
        <v>149</v>
      </c>
      <c r="E208" s="183" t="s">
        <v>1</v>
      </c>
      <c r="F208" s="184" t="s">
        <v>258</v>
      </c>
      <c r="H208" s="185">
        <v>1</v>
      </c>
      <c r="I208" s="186"/>
      <c r="L208" s="182"/>
      <c r="M208" s="187"/>
      <c r="N208" s="188"/>
      <c r="O208" s="188"/>
      <c r="P208" s="188"/>
      <c r="Q208" s="188"/>
      <c r="R208" s="188"/>
      <c r="S208" s="188"/>
      <c r="T208" s="189"/>
      <c r="AT208" s="183" t="s">
        <v>149</v>
      </c>
      <c r="AU208" s="183" t="s">
        <v>86</v>
      </c>
      <c r="AV208" s="14" t="s">
        <v>86</v>
      </c>
      <c r="AW208" s="14" t="s">
        <v>32</v>
      </c>
      <c r="AX208" s="14" t="s">
        <v>84</v>
      </c>
      <c r="AY208" s="183" t="s">
        <v>139</v>
      </c>
    </row>
    <row r="209" spans="1:65" s="2" customFormat="1" ht="21.75" customHeight="1">
      <c r="A209" s="32"/>
      <c r="B209" s="160"/>
      <c r="C209" s="161" t="s">
        <v>7</v>
      </c>
      <c r="D209" s="161" t="s">
        <v>142</v>
      </c>
      <c r="E209" s="162" t="s">
        <v>259</v>
      </c>
      <c r="F209" s="163" t="s">
        <v>260</v>
      </c>
      <c r="G209" s="164" t="s">
        <v>160</v>
      </c>
      <c r="H209" s="165">
        <v>1</v>
      </c>
      <c r="I209" s="166"/>
      <c r="J209" s="167">
        <f>ROUND(I209*H209,2)</f>
        <v>0</v>
      </c>
      <c r="K209" s="163" t="s">
        <v>146</v>
      </c>
      <c r="L209" s="33"/>
      <c r="M209" s="168" t="s">
        <v>1</v>
      </c>
      <c r="N209" s="169" t="s">
        <v>41</v>
      </c>
      <c r="O209" s="58"/>
      <c r="P209" s="170">
        <f>O209*H209</f>
        <v>0</v>
      </c>
      <c r="Q209" s="170">
        <v>1.337E-2</v>
      </c>
      <c r="R209" s="170">
        <f>Q209*H209</f>
        <v>1.337E-2</v>
      </c>
      <c r="S209" s="170">
        <v>0</v>
      </c>
      <c r="T209" s="171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2" t="s">
        <v>147</v>
      </c>
      <c r="AT209" s="172" t="s">
        <v>142</v>
      </c>
      <c r="AU209" s="172" t="s">
        <v>86</v>
      </c>
      <c r="AY209" s="17" t="s">
        <v>139</v>
      </c>
      <c r="BE209" s="173">
        <f>IF(N209="základní",J209,0)</f>
        <v>0</v>
      </c>
      <c r="BF209" s="173">
        <f>IF(N209="snížená",J209,0)</f>
        <v>0</v>
      </c>
      <c r="BG209" s="173">
        <f>IF(N209="zákl. přenesená",J209,0)</f>
        <v>0</v>
      </c>
      <c r="BH209" s="173">
        <f>IF(N209="sníž. přenesená",J209,0)</f>
        <v>0</v>
      </c>
      <c r="BI209" s="173">
        <f>IF(N209="nulová",J209,0)</f>
        <v>0</v>
      </c>
      <c r="BJ209" s="17" t="s">
        <v>84</v>
      </c>
      <c r="BK209" s="173">
        <f>ROUND(I209*H209,2)</f>
        <v>0</v>
      </c>
      <c r="BL209" s="17" t="s">
        <v>147</v>
      </c>
      <c r="BM209" s="172" t="s">
        <v>261</v>
      </c>
    </row>
    <row r="210" spans="1:65" s="14" customFormat="1">
      <c r="B210" s="182"/>
      <c r="D210" s="175" t="s">
        <v>149</v>
      </c>
      <c r="E210" s="183" t="s">
        <v>1</v>
      </c>
      <c r="F210" s="184" t="s">
        <v>258</v>
      </c>
      <c r="H210" s="185">
        <v>1</v>
      </c>
      <c r="I210" s="186"/>
      <c r="L210" s="182"/>
      <c r="M210" s="187"/>
      <c r="N210" s="188"/>
      <c r="O210" s="188"/>
      <c r="P210" s="188"/>
      <c r="Q210" s="188"/>
      <c r="R210" s="188"/>
      <c r="S210" s="188"/>
      <c r="T210" s="189"/>
      <c r="AT210" s="183" t="s">
        <v>149</v>
      </c>
      <c r="AU210" s="183" t="s">
        <v>86</v>
      </c>
      <c r="AV210" s="14" t="s">
        <v>86</v>
      </c>
      <c r="AW210" s="14" t="s">
        <v>32</v>
      </c>
      <c r="AX210" s="14" t="s">
        <v>84</v>
      </c>
      <c r="AY210" s="183" t="s">
        <v>139</v>
      </c>
    </row>
    <row r="211" spans="1:65" s="2" customFormat="1" ht="21.75" customHeight="1">
      <c r="A211" s="32"/>
      <c r="B211" s="160"/>
      <c r="C211" s="161" t="s">
        <v>262</v>
      </c>
      <c r="D211" s="161" t="s">
        <v>142</v>
      </c>
      <c r="E211" s="162" t="s">
        <v>263</v>
      </c>
      <c r="F211" s="163" t="s">
        <v>264</v>
      </c>
      <c r="G211" s="164" t="s">
        <v>160</v>
      </c>
      <c r="H211" s="165">
        <v>1</v>
      </c>
      <c r="I211" s="166"/>
      <c r="J211" s="167">
        <f>ROUND(I211*H211,2)</f>
        <v>0</v>
      </c>
      <c r="K211" s="163" t="s">
        <v>146</v>
      </c>
      <c r="L211" s="33"/>
      <c r="M211" s="168" t="s">
        <v>1</v>
      </c>
      <c r="N211" s="169" t="s">
        <v>41</v>
      </c>
      <c r="O211" s="58"/>
      <c r="P211" s="170">
        <f>O211*H211</f>
        <v>0</v>
      </c>
      <c r="Q211" s="170">
        <v>1.25E-3</v>
      </c>
      <c r="R211" s="170">
        <f>Q211*H211</f>
        <v>1.25E-3</v>
      </c>
      <c r="S211" s="170">
        <v>0</v>
      </c>
      <c r="T211" s="17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2" t="s">
        <v>147</v>
      </c>
      <c r="AT211" s="172" t="s">
        <v>142</v>
      </c>
      <c r="AU211" s="172" t="s">
        <v>86</v>
      </c>
      <c r="AY211" s="17" t="s">
        <v>139</v>
      </c>
      <c r="BE211" s="173">
        <f>IF(N211="základní",J211,0)</f>
        <v>0</v>
      </c>
      <c r="BF211" s="173">
        <f>IF(N211="snížená",J211,0)</f>
        <v>0</v>
      </c>
      <c r="BG211" s="173">
        <f>IF(N211="zákl. přenesená",J211,0)</f>
        <v>0</v>
      </c>
      <c r="BH211" s="173">
        <f>IF(N211="sníž. přenesená",J211,0)</f>
        <v>0</v>
      </c>
      <c r="BI211" s="173">
        <f>IF(N211="nulová",J211,0)</f>
        <v>0</v>
      </c>
      <c r="BJ211" s="17" t="s">
        <v>84</v>
      </c>
      <c r="BK211" s="173">
        <f>ROUND(I211*H211,2)</f>
        <v>0</v>
      </c>
      <c r="BL211" s="17" t="s">
        <v>147</v>
      </c>
      <c r="BM211" s="172" t="s">
        <v>265</v>
      </c>
    </row>
    <row r="212" spans="1:65" s="2" customFormat="1" ht="16.5" customHeight="1">
      <c r="A212" s="32"/>
      <c r="B212" s="160"/>
      <c r="C212" s="161" t="s">
        <v>266</v>
      </c>
      <c r="D212" s="161" t="s">
        <v>142</v>
      </c>
      <c r="E212" s="162" t="s">
        <v>267</v>
      </c>
      <c r="F212" s="163" t="s">
        <v>268</v>
      </c>
      <c r="G212" s="164" t="s">
        <v>160</v>
      </c>
      <c r="H212" s="165">
        <v>1</v>
      </c>
      <c r="I212" s="166"/>
      <c r="J212" s="167">
        <f>ROUND(I212*H212,2)</f>
        <v>0</v>
      </c>
      <c r="K212" s="163" t="s">
        <v>146</v>
      </c>
      <c r="L212" s="33"/>
      <c r="M212" s="168" t="s">
        <v>1</v>
      </c>
      <c r="N212" s="169" t="s">
        <v>41</v>
      </c>
      <c r="O212" s="58"/>
      <c r="P212" s="170">
        <f>O212*H212</f>
        <v>0</v>
      </c>
      <c r="Q212" s="170">
        <v>2.2300000000000002E-3</v>
      </c>
      <c r="R212" s="170">
        <f>Q212*H212</f>
        <v>2.2300000000000002E-3</v>
      </c>
      <c r="S212" s="170">
        <v>0</v>
      </c>
      <c r="T212" s="17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2" t="s">
        <v>147</v>
      </c>
      <c r="AT212" s="172" t="s">
        <v>142</v>
      </c>
      <c r="AU212" s="172" t="s">
        <v>86</v>
      </c>
      <c r="AY212" s="17" t="s">
        <v>139</v>
      </c>
      <c r="BE212" s="173">
        <f>IF(N212="základní",J212,0)</f>
        <v>0</v>
      </c>
      <c r="BF212" s="173">
        <f>IF(N212="snížená",J212,0)</f>
        <v>0</v>
      </c>
      <c r="BG212" s="173">
        <f>IF(N212="zákl. přenesená",J212,0)</f>
        <v>0</v>
      </c>
      <c r="BH212" s="173">
        <f>IF(N212="sníž. přenesená",J212,0)</f>
        <v>0</v>
      </c>
      <c r="BI212" s="173">
        <f>IF(N212="nulová",J212,0)</f>
        <v>0</v>
      </c>
      <c r="BJ212" s="17" t="s">
        <v>84</v>
      </c>
      <c r="BK212" s="173">
        <f>ROUND(I212*H212,2)</f>
        <v>0</v>
      </c>
      <c r="BL212" s="17" t="s">
        <v>147</v>
      </c>
      <c r="BM212" s="172" t="s">
        <v>269</v>
      </c>
    </row>
    <row r="213" spans="1:65" s="12" customFormat="1" ht="22.75" customHeight="1">
      <c r="B213" s="147"/>
      <c r="D213" s="148" t="s">
        <v>75</v>
      </c>
      <c r="E213" s="158" t="s">
        <v>198</v>
      </c>
      <c r="F213" s="158" t="s">
        <v>270</v>
      </c>
      <c r="I213" s="150"/>
      <c r="J213" s="159">
        <f>BK213</f>
        <v>0</v>
      </c>
      <c r="L213" s="147"/>
      <c r="M213" s="152"/>
      <c r="N213" s="153"/>
      <c r="O213" s="153"/>
      <c r="P213" s="154">
        <f>SUM(P214:P257)</f>
        <v>0</v>
      </c>
      <c r="Q213" s="153"/>
      <c r="R213" s="154">
        <f>SUM(R214:R257)</f>
        <v>1.7787999999999998E-2</v>
      </c>
      <c r="S213" s="153"/>
      <c r="T213" s="155">
        <f>SUM(T214:T257)</f>
        <v>6.9327229999999993</v>
      </c>
      <c r="AR213" s="148" t="s">
        <v>84</v>
      </c>
      <c r="AT213" s="156" t="s">
        <v>75</v>
      </c>
      <c r="AU213" s="156" t="s">
        <v>84</v>
      </c>
      <c r="AY213" s="148" t="s">
        <v>139</v>
      </c>
      <c r="BK213" s="157">
        <f>SUM(BK214:BK257)</f>
        <v>0</v>
      </c>
    </row>
    <row r="214" spans="1:65" s="2" customFormat="1" ht="21.75" customHeight="1">
      <c r="A214" s="32"/>
      <c r="B214" s="160"/>
      <c r="C214" s="161" t="s">
        <v>271</v>
      </c>
      <c r="D214" s="161" t="s">
        <v>142</v>
      </c>
      <c r="E214" s="162" t="s">
        <v>272</v>
      </c>
      <c r="F214" s="163" t="s">
        <v>273</v>
      </c>
      <c r="G214" s="164" t="s">
        <v>145</v>
      </c>
      <c r="H214" s="165">
        <v>50</v>
      </c>
      <c r="I214" s="166"/>
      <c r="J214" s="167">
        <f>ROUND(I214*H214,2)</f>
        <v>0</v>
      </c>
      <c r="K214" s="163" t="s">
        <v>146</v>
      </c>
      <c r="L214" s="33"/>
      <c r="M214" s="168" t="s">
        <v>1</v>
      </c>
      <c r="N214" s="169" t="s">
        <v>41</v>
      </c>
      <c r="O214" s="58"/>
      <c r="P214" s="170">
        <f>O214*H214</f>
        <v>0</v>
      </c>
      <c r="Q214" s="170">
        <v>1.2999999999999999E-4</v>
      </c>
      <c r="R214" s="170">
        <f>Q214*H214</f>
        <v>6.4999999999999997E-3</v>
      </c>
      <c r="S214" s="170">
        <v>0</v>
      </c>
      <c r="T214" s="17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2" t="s">
        <v>147</v>
      </c>
      <c r="AT214" s="172" t="s">
        <v>142</v>
      </c>
      <c r="AU214" s="172" t="s">
        <v>86</v>
      </c>
      <c r="AY214" s="17" t="s">
        <v>139</v>
      </c>
      <c r="BE214" s="173">
        <f>IF(N214="základní",J214,0)</f>
        <v>0</v>
      </c>
      <c r="BF214" s="173">
        <f>IF(N214="snížená",J214,0)</f>
        <v>0</v>
      </c>
      <c r="BG214" s="173">
        <f>IF(N214="zákl. přenesená",J214,0)</f>
        <v>0</v>
      </c>
      <c r="BH214" s="173">
        <f>IF(N214="sníž. přenesená",J214,0)</f>
        <v>0</v>
      </c>
      <c r="BI214" s="173">
        <f>IF(N214="nulová",J214,0)</f>
        <v>0</v>
      </c>
      <c r="BJ214" s="17" t="s">
        <v>84</v>
      </c>
      <c r="BK214" s="173">
        <f>ROUND(I214*H214,2)</f>
        <v>0</v>
      </c>
      <c r="BL214" s="17" t="s">
        <v>147</v>
      </c>
      <c r="BM214" s="172" t="s">
        <v>274</v>
      </c>
    </row>
    <row r="215" spans="1:65" s="2" customFormat="1" ht="21.75" customHeight="1">
      <c r="A215" s="32"/>
      <c r="B215" s="160"/>
      <c r="C215" s="161" t="s">
        <v>275</v>
      </c>
      <c r="D215" s="161" t="s">
        <v>142</v>
      </c>
      <c r="E215" s="162" t="s">
        <v>276</v>
      </c>
      <c r="F215" s="163" t="s">
        <v>277</v>
      </c>
      <c r="G215" s="164" t="s">
        <v>145</v>
      </c>
      <c r="H215" s="165">
        <v>200</v>
      </c>
      <c r="I215" s="166"/>
      <c r="J215" s="167">
        <f>ROUND(I215*H215,2)</f>
        <v>0</v>
      </c>
      <c r="K215" s="163" t="s">
        <v>146</v>
      </c>
      <c r="L215" s="33"/>
      <c r="M215" s="168" t="s">
        <v>1</v>
      </c>
      <c r="N215" s="169" t="s">
        <v>41</v>
      </c>
      <c r="O215" s="58"/>
      <c r="P215" s="170">
        <f>O215*H215</f>
        <v>0</v>
      </c>
      <c r="Q215" s="170">
        <v>4.0000000000000003E-5</v>
      </c>
      <c r="R215" s="170">
        <f>Q215*H215</f>
        <v>8.0000000000000002E-3</v>
      </c>
      <c r="S215" s="170">
        <v>0</v>
      </c>
      <c r="T215" s="171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2" t="s">
        <v>147</v>
      </c>
      <c r="AT215" s="172" t="s">
        <v>142</v>
      </c>
      <c r="AU215" s="172" t="s">
        <v>86</v>
      </c>
      <c r="AY215" s="17" t="s">
        <v>139</v>
      </c>
      <c r="BE215" s="173">
        <f>IF(N215="základní",J215,0)</f>
        <v>0</v>
      </c>
      <c r="BF215" s="173">
        <f>IF(N215="snížená",J215,0)</f>
        <v>0</v>
      </c>
      <c r="BG215" s="173">
        <f>IF(N215="zákl. přenesená",J215,0)</f>
        <v>0</v>
      </c>
      <c r="BH215" s="173">
        <f>IF(N215="sníž. přenesená",J215,0)</f>
        <v>0</v>
      </c>
      <c r="BI215" s="173">
        <f>IF(N215="nulová",J215,0)</f>
        <v>0</v>
      </c>
      <c r="BJ215" s="17" t="s">
        <v>84</v>
      </c>
      <c r="BK215" s="173">
        <f>ROUND(I215*H215,2)</f>
        <v>0</v>
      </c>
      <c r="BL215" s="17" t="s">
        <v>147</v>
      </c>
      <c r="BM215" s="172" t="s">
        <v>278</v>
      </c>
    </row>
    <row r="216" spans="1:65" s="2" customFormat="1" ht="16.5" customHeight="1">
      <c r="A216" s="32"/>
      <c r="B216" s="160"/>
      <c r="C216" s="161" t="s">
        <v>279</v>
      </c>
      <c r="D216" s="161" t="s">
        <v>142</v>
      </c>
      <c r="E216" s="162" t="s">
        <v>280</v>
      </c>
      <c r="F216" s="163" t="s">
        <v>281</v>
      </c>
      <c r="G216" s="164" t="s">
        <v>145</v>
      </c>
      <c r="H216" s="165">
        <v>9.9629999999999992</v>
      </c>
      <c r="I216" s="166"/>
      <c r="J216" s="167">
        <f>ROUND(I216*H216,2)</f>
        <v>0</v>
      </c>
      <c r="K216" s="163" t="s">
        <v>146</v>
      </c>
      <c r="L216" s="33"/>
      <c r="M216" s="168" t="s">
        <v>1</v>
      </c>
      <c r="N216" s="169" t="s">
        <v>41</v>
      </c>
      <c r="O216" s="58"/>
      <c r="P216" s="170">
        <f>O216*H216</f>
        <v>0</v>
      </c>
      <c r="Q216" s="170">
        <v>0</v>
      </c>
      <c r="R216" s="170">
        <f>Q216*H216</f>
        <v>0</v>
      </c>
      <c r="S216" s="170">
        <v>0.26100000000000001</v>
      </c>
      <c r="T216" s="171">
        <f>S216*H216</f>
        <v>2.6003430000000001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2" t="s">
        <v>147</v>
      </c>
      <c r="AT216" s="172" t="s">
        <v>142</v>
      </c>
      <c r="AU216" s="172" t="s">
        <v>86</v>
      </c>
      <c r="AY216" s="17" t="s">
        <v>139</v>
      </c>
      <c r="BE216" s="173">
        <f>IF(N216="základní",J216,0)</f>
        <v>0</v>
      </c>
      <c r="BF216" s="173">
        <f>IF(N216="snížená",J216,0)</f>
        <v>0</v>
      </c>
      <c r="BG216" s="173">
        <f>IF(N216="zákl. přenesená",J216,0)</f>
        <v>0</v>
      </c>
      <c r="BH216" s="173">
        <f>IF(N216="sníž. přenesená",J216,0)</f>
        <v>0</v>
      </c>
      <c r="BI216" s="173">
        <f>IF(N216="nulová",J216,0)</f>
        <v>0</v>
      </c>
      <c r="BJ216" s="17" t="s">
        <v>84</v>
      </c>
      <c r="BK216" s="173">
        <f>ROUND(I216*H216,2)</f>
        <v>0</v>
      </c>
      <c r="BL216" s="17" t="s">
        <v>147</v>
      </c>
      <c r="BM216" s="172" t="s">
        <v>282</v>
      </c>
    </row>
    <row r="217" spans="1:65" s="13" customFormat="1">
      <c r="B217" s="174"/>
      <c r="D217" s="175" t="s">
        <v>149</v>
      </c>
      <c r="E217" s="176" t="s">
        <v>1</v>
      </c>
      <c r="F217" s="177" t="s">
        <v>283</v>
      </c>
      <c r="H217" s="176" t="s">
        <v>1</v>
      </c>
      <c r="I217" s="178"/>
      <c r="L217" s="174"/>
      <c r="M217" s="179"/>
      <c r="N217" s="180"/>
      <c r="O217" s="180"/>
      <c r="P217" s="180"/>
      <c r="Q217" s="180"/>
      <c r="R217" s="180"/>
      <c r="S217" s="180"/>
      <c r="T217" s="181"/>
      <c r="AT217" s="176" t="s">
        <v>149</v>
      </c>
      <c r="AU217" s="176" t="s">
        <v>86</v>
      </c>
      <c r="AV217" s="13" t="s">
        <v>84</v>
      </c>
      <c r="AW217" s="13" t="s">
        <v>32</v>
      </c>
      <c r="AX217" s="13" t="s">
        <v>76</v>
      </c>
      <c r="AY217" s="176" t="s">
        <v>139</v>
      </c>
    </row>
    <row r="218" spans="1:65" s="14" customFormat="1">
      <c r="B218" s="182"/>
      <c r="D218" s="175" t="s">
        <v>149</v>
      </c>
      <c r="E218" s="183" t="s">
        <v>1</v>
      </c>
      <c r="F218" s="184" t="s">
        <v>284</v>
      </c>
      <c r="H218" s="185">
        <v>5.5350000000000001</v>
      </c>
      <c r="I218" s="186"/>
      <c r="L218" s="182"/>
      <c r="M218" s="187"/>
      <c r="N218" s="188"/>
      <c r="O218" s="188"/>
      <c r="P218" s="188"/>
      <c r="Q218" s="188"/>
      <c r="R218" s="188"/>
      <c r="S218" s="188"/>
      <c r="T218" s="189"/>
      <c r="AT218" s="183" t="s">
        <v>149</v>
      </c>
      <c r="AU218" s="183" t="s">
        <v>86</v>
      </c>
      <c r="AV218" s="14" t="s">
        <v>86</v>
      </c>
      <c r="AW218" s="14" t="s">
        <v>32</v>
      </c>
      <c r="AX218" s="14" t="s">
        <v>76</v>
      </c>
      <c r="AY218" s="183" t="s">
        <v>139</v>
      </c>
    </row>
    <row r="219" spans="1:65" s="13" customFormat="1">
      <c r="B219" s="174"/>
      <c r="D219" s="175" t="s">
        <v>149</v>
      </c>
      <c r="E219" s="176" t="s">
        <v>1</v>
      </c>
      <c r="F219" s="177" t="s">
        <v>285</v>
      </c>
      <c r="H219" s="176" t="s">
        <v>1</v>
      </c>
      <c r="I219" s="178"/>
      <c r="L219" s="174"/>
      <c r="M219" s="179"/>
      <c r="N219" s="180"/>
      <c r="O219" s="180"/>
      <c r="P219" s="180"/>
      <c r="Q219" s="180"/>
      <c r="R219" s="180"/>
      <c r="S219" s="180"/>
      <c r="T219" s="181"/>
      <c r="AT219" s="176" t="s">
        <v>149</v>
      </c>
      <c r="AU219" s="176" t="s">
        <v>86</v>
      </c>
      <c r="AV219" s="13" t="s">
        <v>84</v>
      </c>
      <c r="AW219" s="13" t="s">
        <v>32</v>
      </c>
      <c r="AX219" s="13" t="s">
        <v>76</v>
      </c>
      <c r="AY219" s="176" t="s">
        <v>139</v>
      </c>
    </row>
    <row r="220" spans="1:65" s="14" customFormat="1">
      <c r="B220" s="182"/>
      <c r="D220" s="175" t="s">
        <v>149</v>
      </c>
      <c r="E220" s="183" t="s">
        <v>1</v>
      </c>
      <c r="F220" s="184" t="s">
        <v>286</v>
      </c>
      <c r="H220" s="185">
        <v>4.4279999999999999</v>
      </c>
      <c r="I220" s="186"/>
      <c r="L220" s="182"/>
      <c r="M220" s="187"/>
      <c r="N220" s="188"/>
      <c r="O220" s="188"/>
      <c r="P220" s="188"/>
      <c r="Q220" s="188"/>
      <c r="R220" s="188"/>
      <c r="S220" s="188"/>
      <c r="T220" s="189"/>
      <c r="AT220" s="183" t="s">
        <v>149</v>
      </c>
      <c r="AU220" s="183" t="s">
        <v>86</v>
      </c>
      <c r="AV220" s="14" t="s">
        <v>86</v>
      </c>
      <c r="AW220" s="14" t="s">
        <v>32</v>
      </c>
      <c r="AX220" s="14" t="s">
        <v>76</v>
      </c>
      <c r="AY220" s="183" t="s">
        <v>139</v>
      </c>
    </row>
    <row r="221" spans="1:65" s="15" customFormat="1">
      <c r="B221" s="190"/>
      <c r="D221" s="175" t="s">
        <v>149</v>
      </c>
      <c r="E221" s="191" t="s">
        <v>1</v>
      </c>
      <c r="F221" s="192" t="s">
        <v>156</v>
      </c>
      <c r="H221" s="193">
        <v>9.963000000000001</v>
      </c>
      <c r="I221" s="194"/>
      <c r="L221" s="190"/>
      <c r="M221" s="195"/>
      <c r="N221" s="196"/>
      <c r="O221" s="196"/>
      <c r="P221" s="196"/>
      <c r="Q221" s="196"/>
      <c r="R221" s="196"/>
      <c r="S221" s="196"/>
      <c r="T221" s="197"/>
      <c r="AT221" s="191" t="s">
        <v>149</v>
      </c>
      <c r="AU221" s="191" t="s">
        <v>86</v>
      </c>
      <c r="AV221" s="15" t="s">
        <v>147</v>
      </c>
      <c r="AW221" s="15" t="s">
        <v>32</v>
      </c>
      <c r="AX221" s="15" t="s">
        <v>84</v>
      </c>
      <c r="AY221" s="191" t="s">
        <v>139</v>
      </c>
    </row>
    <row r="222" spans="1:65" s="2" customFormat="1" ht="21.75" customHeight="1">
      <c r="A222" s="32"/>
      <c r="B222" s="160"/>
      <c r="C222" s="161" t="s">
        <v>287</v>
      </c>
      <c r="D222" s="161" t="s">
        <v>142</v>
      </c>
      <c r="E222" s="162" t="s">
        <v>288</v>
      </c>
      <c r="F222" s="163" t="s">
        <v>289</v>
      </c>
      <c r="G222" s="164" t="s">
        <v>160</v>
      </c>
      <c r="H222" s="165">
        <v>1</v>
      </c>
      <c r="I222" s="166"/>
      <c r="J222" s="167">
        <f>ROUND(I222*H222,2)</f>
        <v>0</v>
      </c>
      <c r="K222" s="163" t="s">
        <v>146</v>
      </c>
      <c r="L222" s="33"/>
      <c r="M222" s="168" t="s">
        <v>1</v>
      </c>
      <c r="N222" s="169" t="s">
        <v>41</v>
      </c>
      <c r="O222" s="58"/>
      <c r="P222" s="170">
        <f>O222*H222</f>
        <v>0</v>
      </c>
      <c r="Q222" s="170">
        <v>0</v>
      </c>
      <c r="R222" s="170">
        <f>Q222*H222</f>
        <v>0</v>
      </c>
      <c r="S222" s="170">
        <v>0</v>
      </c>
      <c r="T222" s="17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2" t="s">
        <v>147</v>
      </c>
      <c r="AT222" s="172" t="s">
        <v>142</v>
      </c>
      <c r="AU222" s="172" t="s">
        <v>86</v>
      </c>
      <c r="AY222" s="17" t="s">
        <v>139</v>
      </c>
      <c r="BE222" s="173">
        <f>IF(N222="základní",J222,0)</f>
        <v>0</v>
      </c>
      <c r="BF222" s="173">
        <f>IF(N222="snížená",J222,0)</f>
        <v>0</v>
      </c>
      <c r="BG222" s="173">
        <f>IF(N222="zákl. přenesená",J222,0)</f>
        <v>0</v>
      </c>
      <c r="BH222" s="173">
        <f>IF(N222="sníž. přenesená",J222,0)</f>
        <v>0</v>
      </c>
      <c r="BI222" s="173">
        <f>IF(N222="nulová",J222,0)</f>
        <v>0</v>
      </c>
      <c r="BJ222" s="17" t="s">
        <v>84</v>
      </c>
      <c r="BK222" s="173">
        <f>ROUND(I222*H222,2)</f>
        <v>0</v>
      </c>
      <c r="BL222" s="17" t="s">
        <v>147</v>
      </c>
      <c r="BM222" s="172" t="s">
        <v>290</v>
      </c>
    </row>
    <row r="223" spans="1:65" s="2" customFormat="1" ht="21.75" customHeight="1">
      <c r="A223" s="32"/>
      <c r="B223" s="160"/>
      <c r="C223" s="161" t="s">
        <v>291</v>
      </c>
      <c r="D223" s="161" t="s">
        <v>142</v>
      </c>
      <c r="E223" s="162" t="s">
        <v>292</v>
      </c>
      <c r="F223" s="163" t="s">
        <v>293</v>
      </c>
      <c r="G223" s="164" t="s">
        <v>160</v>
      </c>
      <c r="H223" s="165">
        <v>1</v>
      </c>
      <c r="I223" s="166"/>
      <c r="J223" s="167">
        <f>ROUND(I223*H223,2)</f>
        <v>0</v>
      </c>
      <c r="K223" s="163" t="s">
        <v>146</v>
      </c>
      <c r="L223" s="33"/>
      <c r="M223" s="168" t="s">
        <v>1</v>
      </c>
      <c r="N223" s="169" t="s">
        <v>41</v>
      </c>
      <c r="O223" s="58"/>
      <c r="P223" s="170">
        <f>O223*H223</f>
        <v>0</v>
      </c>
      <c r="Q223" s="170">
        <v>0</v>
      </c>
      <c r="R223" s="170">
        <f>Q223*H223</f>
        <v>0</v>
      </c>
      <c r="S223" s="170">
        <v>0</v>
      </c>
      <c r="T223" s="17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2" t="s">
        <v>147</v>
      </c>
      <c r="AT223" s="172" t="s">
        <v>142</v>
      </c>
      <c r="AU223" s="172" t="s">
        <v>86</v>
      </c>
      <c r="AY223" s="17" t="s">
        <v>139</v>
      </c>
      <c r="BE223" s="173">
        <f>IF(N223="základní",J223,0)</f>
        <v>0</v>
      </c>
      <c r="BF223" s="173">
        <f>IF(N223="snížená",J223,0)</f>
        <v>0</v>
      </c>
      <c r="BG223" s="173">
        <f>IF(N223="zákl. přenesená",J223,0)</f>
        <v>0</v>
      </c>
      <c r="BH223" s="173">
        <f>IF(N223="sníž. přenesená",J223,0)</f>
        <v>0</v>
      </c>
      <c r="BI223" s="173">
        <f>IF(N223="nulová",J223,0)</f>
        <v>0</v>
      </c>
      <c r="BJ223" s="17" t="s">
        <v>84</v>
      </c>
      <c r="BK223" s="173">
        <f>ROUND(I223*H223,2)</f>
        <v>0</v>
      </c>
      <c r="BL223" s="17" t="s">
        <v>147</v>
      </c>
      <c r="BM223" s="172" t="s">
        <v>294</v>
      </c>
    </row>
    <row r="224" spans="1:65" s="2" customFormat="1" ht="21.75" customHeight="1">
      <c r="A224" s="32"/>
      <c r="B224" s="160"/>
      <c r="C224" s="161" t="s">
        <v>295</v>
      </c>
      <c r="D224" s="161" t="s">
        <v>142</v>
      </c>
      <c r="E224" s="162" t="s">
        <v>296</v>
      </c>
      <c r="F224" s="163" t="s">
        <v>297</v>
      </c>
      <c r="G224" s="164" t="s">
        <v>145</v>
      </c>
      <c r="H224" s="165">
        <v>3.008</v>
      </c>
      <c r="I224" s="166"/>
      <c r="J224" s="167">
        <f>ROUND(I224*H224,2)</f>
        <v>0</v>
      </c>
      <c r="K224" s="163" t="s">
        <v>146</v>
      </c>
      <c r="L224" s="33"/>
      <c r="M224" s="168" t="s">
        <v>1</v>
      </c>
      <c r="N224" s="169" t="s">
        <v>41</v>
      </c>
      <c r="O224" s="58"/>
      <c r="P224" s="170">
        <f>O224*H224</f>
        <v>0</v>
      </c>
      <c r="Q224" s="170">
        <v>0</v>
      </c>
      <c r="R224" s="170">
        <f>Q224*H224</f>
        <v>0</v>
      </c>
      <c r="S224" s="170">
        <v>5.5E-2</v>
      </c>
      <c r="T224" s="171">
        <f>S224*H224</f>
        <v>0.16544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2" t="s">
        <v>147</v>
      </c>
      <c r="AT224" s="172" t="s">
        <v>142</v>
      </c>
      <c r="AU224" s="172" t="s">
        <v>86</v>
      </c>
      <c r="AY224" s="17" t="s">
        <v>139</v>
      </c>
      <c r="BE224" s="173">
        <f>IF(N224="základní",J224,0)</f>
        <v>0</v>
      </c>
      <c r="BF224" s="173">
        <f>IF(N224="snížená",J224,0)</f>
        <v>0</v>
      </c>
      <c r="BG224" s="173">
        <f>IF(N224="zákl. přenesená",J224,0)</f>
        <v>0</v>
      </c>
      <c r="BH224" s="173">
        <f>IF(N224="sníž. přenesená",J224,0)</f>
        <v>0</v>
      </c>
      <c r="BI224" s="173">
        <f>IF(N224="nulová",J224,0)</f>
        <v>0</v>
      </c>
      <c r="BJ224" s="17" t="s">
        <v>84</v>
      </c>
      <c r="BK224" s="173">
        <f>ROUND(I224*H224,2)</f>
        <v>0</v>
      </c>
      <c r="BL224" s="17" t="s">
        <v>147</v>
      </c>
      <c r="BM224" s="172" t="s">
        <v>298</v>
      </c>
    </row>
    <row r="225" spans="1:65" s="14" customFormat="1">
      <c r="B225" s="182"/>
      <c r="D225" s="175" t="s">
        <v>149</v>
      </c>
      <c r="E225" s="183" t="s">
        <v>1</v>
      </c>
      <c r="F225" s="184" t="s">
        <v>242</v>
      </c>
      <c r="H225" s="185">
        <v>1.208</v>
      </c>
      <c r="I225" s="186"/>
      <c r="L225" s="182"/>
      <c r="M225" s="187"/>
      <c r="N225" s="188"/>
      <c r="O225" s="188"/>
      <c r="P225" s="188"/>
      <c r="Q225" s="188"/>
      <c r="R225" s="188"/>
      <c r="S225" s="188"/>
      <c r="T225" s="189"/>
      <c r="AT225" s="183" t="s">
        <v>149</v>
      </c>
      <c r="AU225" s="183" t="s">
        <v>86</v>
      </c>
      <c r="AV225" s="14" t="s">
        <v>86</v>
      </c>
      <c r="AW225" s="14" t="s">
        <v>32</v>
      </c>
      <c r="AX225" s="14" t="s">
        <v>76</v>
      </c>
      <c r="AY225" s="183" t="s">
        <v>139</v>
      </c>
    </row>
    <row r="226" spans="1:65" s="14" customFormat="1">
      <c r="B226" s="182"/>
      <c r="D226" s="175" t="s">
        <v>149</v>
      </c>
      <c r="E226" s="183" t="s">
        <v>1</v>
      </c>
      <c r="F226" s="184" t="s">
        <v>243</v>
      </c>
      <c r="H226" s="185">
        <v>1.8</v>
      </c>
      <c r="I226" s="186"/>
      <c r="L226" s="182"/>
      <c r="M226" s="187"/>
      <c r="N226" s="188"/>
      <c r="O226" s="188"/>
      <c r="P226" s="188"/>
      <c r="Q226" s="188"/>
      <c r="R226" s="188"/>
      <c r="S226" s="188"/>
      <c r="T226" s="189"/>
      <c r="AT226" s="183" t="s">
        <v>149</v>
      </c>
      <c r="AU226" s="183" t="s">
        <v>86</v>
      </c>
      <c r="AV226" s="14" t="s">
        <v>86</v>
      </c>
      <c r="AW226" s="14" t="s">
        <v>32</v>
      </c>
      <c r="AX226" s="14" t="s">
        <v>76</v>
      </c>
      <c r="AY226" s="183" t="s">
        <v>139</v>
      </c>
    </row>
    <row r="227" spans="1:65" s="15" customFormat="1">
      <c r="B227" s="190"/>
      <c r="D227" s="175" t="s">
        <v>149</v>
      </c>
      <c r="E227" s="191" t="s">
        <v>1</v>
      </c>
      <c r="F227" s="192" t="s">
        <v>156</v>
      </c>
      <c r="H227" s="193">
        <v>3.008</v>
      </c>
      <c r="I227" s="194"/>
      <c r="L227" s="190"/>
      <c r="M227" s="195"/>
      <c r="N227" s="196"/>
      <c r="O227" s="196"/>
      <c r="P227" s="196"/>
      <c r="Q227" s="196"/>
      <c r="R227" s="196"/>
      <c r="S227" s="196"/>
      <c r="T227" s="197"/>
      <c r="AT227" s="191" t="s">
        <v>149</v>
      </c>
      <c r="AU227" s="191" t="s">
        <v>86</v>
      </c>
      <c r="AV227" s="15" t="s">
        <v>147</v>
      </c>
      <c r="AW227" s="15" t="s">
        <v>32</v>
      </c>
      <c r="AX227" s="15" t="s">
        <v>84</v>
      </c>
      <c r="AY227" s="191" t="s">
        <v>139</v>
      </c>
    </row>
    <row r="228" spans="1:65" s="2" customFormat="1" ht="21.75" customHeight="1">
      <c r="A228" s="32"/>
      <c r="B228" s="160"/>
      <c r="C228" s="161" t="s">
        <v>299</v>
      </c>
      <c r="D228" s="161" t="s">
        <v>142</v>
      </c>
      <c r="E228" s="162" t="s">
        <v>300</v>
      </c>
      <c r="F228" s="163" t="s">
        <v>301</v>
      </c>
      <c r="G228" s="164" t="s">
        <v>145</v>
      </c>
      <c r="H228" s="165">
        <v>2.04</v>
      </c>
      <c r="I228" s="166"/>
      <c r="J228" s="167">
        <f>ROUND(I228*H228,2)</f>
        <v>0</v>
      </c>
      <c r="K228" s="163" t="s">
        <v>146</v>
      </c>
      <c r="L228" s="33"/>
      <c r="M228" s="168" t="s">
        <v>1</v>
      </c>
      <c r="N228" s="169" t="s">
        <v>41</v>
      </c>
      <c r="O228" s="58"/>
      <c r="P228" s="170">
        <f>O228*H228</f>
        <v>0</v>
      </c>
      <c r="Q228" s="170">
        <v>0</v>
      </c>
      <c r="R228" s="170">
        <f>Q228*H228</f>
        <v>0</v>
      </c>
      <c r="S228" s="170">
        <v>6.0999999999999999E-2</v>
      </c>
      <c r="T228" s="171">
        <f>S228*H228</f>
        <v>0.12444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2" t="s">
        <v>147</v>
      </c>
      <c r="AT228" s="172" t="s">
        <v>142</v>
      </c>
      <c r="AU228" s="172" t="s">
        <v>86</v>
      </c>
      <c r="AY228" s="17" t="s">
        <v>139</v>
      </c>
      <c r="BE228" s="173">
        <f>IF(N228="základní",J228,0)</f>
        <v>0</v>
      </c>
      <c r="BF228" s="173">
        <f>IF(N228="snížená",J228,0)</f>
        <v>0</v>
      </c>
      <c r="BG228" s="173">
        <f>IF(N228="zákl. přenesená",J228,0)</f>
        <v>0</v>
      </c>
      <c r="BH228" s="173">
        <f>IF(N228="sníž. přenesená",J228,0)</f>
        <v>0</v>
      </c>
      <c r="BI228" s="173">
        <f>IF(N228="nulová",J228,0)</f>
        <v>0</v>
      </c>
      <c r="BJ228" s="17" t="s">
        <v>84</v>
      </c>
      <c r="BK228" s="173">
        <f>ROUND(I228*H228,2)</f>
        <v>0</v>
      </c>
      <c r="BL228" s="17" t="s">
        <v>147</v>
      </c>
      <c r="BM228" s="172" t="s">
        <v>302</v>
      </c>
    </row>
    <row r="229" spans="1:65" s="13" customFormat="1">
      <c r="B229" s="174"/>
      <c r="D229" s="175" t="s">
        <v>149</v>
      </c>
      <c r="E229" s="176" t="s">
        <v>1</v>
      </c>
      <c r="F229" s="177" t="s">
        <v>211</v>
      </c>
      <c r="H229" s="176" t="s">
        <v>1</v>
      </c>
      <c r="I229" s="178"/>
      <c r="L229" s="174"/>
      <c r="M229" s="179"/>
      <c r="N229" s="180"/>
      <c r="O229" s="180"/>
      <c r="P229" s="180"/>
      <c r="Q229" s="180"/>
      <c r="R229" s="180"/>
      <c r="S229" s="180"/>
      <c r="T229" s="181"/>
      <c r="AT229" s="176" t="s">
        <v>149</v>
      </c>
      <c r="AU229" s="176" t="s">
        <v>86</v>
      </c>
      <c r="AV229" s="13" t="s">
        <v>84</v>
      </c>
      <c r="AW229" s="13" t="s">
        <v>32</v>
      </c>
      <c r="AX229" s="13" t="s">
        <v>76</v>
      </c>
      <c r="AY229" s="176" t="s">
        <v>139</v>
      </c>
    </row>
    <row r="230" spans="1:65" s="14" customFormat="1">
      <c r="B230" s="182"/>
      <c r="D230" s="175" t="s">
        <v>149</v>
      </c>
      <c r="E230" s="183" t="s">
        <v>1</v>
      </c>
      <c r="F230" s="184" t="s">
        <v>152</v>
      </c>
      <c r="H230" s="185">
        <v>2.04</v>
      </c>
      <c r="I230" s="186"/>
      <c r="L230" s="182"/>
      <c r="M230" s="187"/>
      <c r="N230" s="188"/>
      <c r="O230" s="188"/>
      <c r="P230" s="188"/>
      <c r="Q230" s="188"/>
      <c r="R230" s="188"/>
      <c r="S230" s="188"/>
      <c r="T230" s="189"/>
      <c r="AT230" s="183" t="s">
        <v>149</v>
      </c>
      <c r="AU230" s="183" t="s">
        <v>86</v>
      </c>
      <c r="AV230" s="14" t="s">
        <v>86</v>
      </c>
      <c r="AW230" s="14" t="s">
        <v>32</v>
      </c>
      <c r="AX230" s="14" t="s">
        <v>84</v>
      </c>
      <c r="AY230" s="183" t="s">
        <v>139</v>
      </c>
    </row>
    <row r="231" spans="1:65" s="2" customFormat="1" ht="21.75" customHeight="1">
      <c r="A231" s="32"/>
      <c r="B231" s="160"/>
      <c r="C231" s="161" t="s">
        <v>303</v>
      </c>
      <c r="D231" s="161" t="s">
        <v>142</v>
      </c>
      <c r="E231" s="162" t="s">
        <v>304</v>
      </c>
      <c r="F231" s="163" t="s">
        <v>305</v>
      </c>
      <c r="G231" s="164" t="s">
        <v>145</v>
      </c>
      <c r="H231" s="165">
        <v>4.2240000000000002</v>
      </c>
      <c r="I231" s="166"/>
      <c r="J231" s="167">
        <f>ROUND(I231*H231,2)</f>
        <v>0</v>
      </c>
      <c r="K231" s="163" t="s">
        <v>146</v>
      </c>
      <c r="L231" s="33"/>
      <c r="M231" s="168" t="s">
        <v>1</v>
      </c>
      <c r="N231" s="169" t="s">
        <v>41</v>
      </c>
      <c r="O231" s="58"/>
      <c r="P231" s="170">
        <f>O231*H231</f>
        <v>0</v>
      </c>
      <c r="Q231" s="170">
        <v>0</v>
      </c>
      <c r="R231" s="170">
        <f>Q231*H231</f>
        <v>0</v>
      </c>
      <c r="S231" s="170">
        <v>0.05</v>
      </c>
      <c r="T231" s="171">
        <f>S231*H231</f>
        <v>0.21120000000000003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2" t="s">
        <v>147</v>
      </c>
      <c r="AT231" s="172" t="s">
        <v>142</v>
      </c>
      <c r="AU231" s="172" t="s">
        <v>86</v>
      </c>
      <c r="AY231" s="17" t="s">
        <v>139</v>
      </c>
      <c r="BE231" s="173">
        <f>IF(N231="základní",J231,0)</f>
        <v>0</v>
      </c>
      <c r="BF231" s="173">
        <f>IF(N231="snížená",J231,0)</f>
        <v>0</v>
      </c>
      <c r="BG231" s="173">
        <f>IF(N231="zákl. přenesená",J231,0)</f>
        <v>0</v>
      </c>
      <c r="BH231" s="173">
        <f>IF(N231="sníž. přenesená",J231,0)</f>
        <v>0</v>
      </c>
      <c r="BI231" s="173">
        <f>IF(N231="nulová",J231,0)</f>
        <v>0</v>
      </c>
      <c r="BJ231" s="17" t="s">
        <v>84</v>
      </c>
      <c r="BK231" s="173">
        <f>ROUND(I231*H231,2)</f>
        <v>0</v>
      </c>
      <c r="BL231" s="17" t="s">
        <v>147</v>
      </c>
      <c r="BM231" s="172" t="s">
        <v>306</v>
      </c>
    </row>
    <row r="232" spans="1:65" s="13" customFormat="1">
      <c r="B232" s="174"/>
      <c r="D232" s="175" t="s">
        <v>149</v>
      </c>
      <c r="E232" s="176" t="s">
        <v>1</v>
      </c>
      <c r="F232" s="177" t="s">
        <v>211</v>
      </c>
      <c r="H232" s="176" t="s">
        <v>1</v>
      </c>
      <c r="I232" s="178"/>
      <c r="L232" s="174"/>
      <c r="M232" s="179"/>
      <c r="N232" s="180"/>
      <c r="O232" s="180"/>
      <c r="P232" s="180"/>
      <c r="Q232" s="180"/>
      <c r="R232" s="180"/>
      <c r="S232" s="180"/>
      <c r="T232" s="181"/>
      <c r="AT232" s="176" t="s">
        <v>149</v>
      </c>
      <c r="AU232" s="176" t="s">
        <v>86</v>
      </c>
      <c r="AV232" s="13" t="s">
        <v>84</v>
      </c>
      <c r="AW232" s="13" t="s">
        <v>32</v>
      </c>
      <c r="AX232" s="13" t="s">
        <v>76</v>
      </c>
      <c r="AY232" s="176" t="s">
        <v>139</v>
      </c>
    </row>
    <row r="233" spans="1:65" s="14" customFormat="1">
      <c r="B233" s="182"/>
      <c r="D233" s="175" t="s">
        <v>149</v>
      </c>
      <c r="E233" s="183" t="s">
        <v>1</v>
      </c>
      <c r="F233" s="184" t="s">
        <v>151</v>
      </c>
      <c r="H233" s="185">
        <v>4.2240000000000002</v>
      </c>
      <c r="I233" s="186"/>
      <c r="L233" s="182"/>
      <c r="M233" s="187"/>
      <c r="N233" s="188"/>
      <c r="O233" s="188"/>
      <c r="P233" s="188"/>
      <c r="Q233" s="188"/>
      <c r="R233" s="188"/>
      <c r="S233" s="188"/>
      <c r="T233" s="189"/>
      <c r="AT233" s="183" t="s">
        <v>149</v>
      </c>
      <c r="AU233" s="183" t="s">
        <v>86</v>
      </c>
      <c r="AV233" s="14" t="s">
        <v>86</v>
      </c>
      <c r="AW233" s="14" t="s">
        <v>32</v>
      </c>
      <c r="AX233" s="14" t="s">
        <v>84</v>
      </c>
      <c r="AY233" s="183" t="s">
        <v>139</v>
      </c>
    </row>
    <row r="234" spans="1:65" s="2" customFormat="1" ht="21.75" customHeight="1">
      <c r="A234" s="32"/>
      <c r="B234" s="160"/>
      <c r="C234" s="161" t="s">
        <v>307</v>
      </c>
      <c r="D234" s="161" t="s">
        <v>142</v>
      </c>
      <c r="E234" s="162" t="s">
        <v>308</v>
      </c>
      <c r="F234" s="163" t="s">
        <v>309</v>
      </c>
      <c r="G234" s="164" t="s">
        <v>145</v>
      </c>
      <c r="H234" s="165">
        <v>0.5</v>
      </c>
      <c r="I234" s="166"/>
      <c r="J234" s="167">
        <f>ROUND(I234*H234,2)</f>
        <v>0</v>
      </c>
      <c r="K234" s="163" t="s">
        <v>146</v>
      </c>
      <c r="L234" s="33"/>
      <c r="M234" s="168" t="s">
        <v>1</v>
      </c>
      <c r="N234" s="169" t="s">
        <v>41</v>
      </c>
      <c r="O234" s="58"/>
      <c r="P234" s="170">
        <f>O234*H234</f>
        <v>0</v>
      </c>
      <c r="Q234" s="170">
        <v>0</v>
      </c>
      <c r="R234" s="170">
        <f>Q234*H234</f>
        <v>0</v>
      </c>
      <c r="S234" s="170">
        <v>0.27</v>
      </c>
      <c r="T234" s="171">
        <f>S234*H234</f>
        <v>0.13500000000000001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2" t="s">
        <v>147</v>
      </c>
      <c r="AT234" s="172" t="s">
        <v>142</v>
      </c>
      <c r="AU234" s="172" t="s">
        <v>86</v>
      </c>
      <c r="AY234" s="17" t="s">
        <v>139</v>
      </c>
      <c r="BE234" s="173">
        <f>IF(N234="základní",J234,0)</f>
        <v>0</v>
      </c>
      <c r="BF234" s="173">
        <f>IF(N234="snížená",J234,0)</f>
        <v>0</v>
      </c>
      <c r="BG234" s="173">
        <f>IF(N234="zákl. přenesená",J234,0)</f>
        <v>0</v>
      </c>
      <c r="BH234" s="173">
        <f>IF(N234="sníž. přenesená",J234,0)</f>
        <v>0</v>
      </c>
      <c r="BI234" s="173">
        <f>IF(N234="nulová",J234,0)</f>
        <v>0</v>
      </c>
      <c r="BJ234" s="17" t="s">
        <v>84</v>
      </c>
      <c r="BK234" s="173">
        <f>ROUND(I234*H234,2)</f>
        <v>0</v>
      </c>
      <c r="BL234" s="17" t="s">
        <v>147</v>
      </c>
      <c r="BM234" s="172" t="s">
        <v>310</v>
      </c>
    </row>
    <row r="235" spans="1:65" s="13" customFormat="1">
      <c r="B235" s="174"/>
      <c r="D235" s="175" t="s">
        <v>149</v>
      </c>
      <c r="E235" s="176" t="s">
        <v>1</v>
      </c>
      <c r="F235" s="177" t="s">
        <v>311</v>
      </c>
      <c r="H235" s="176" t="s">
        <v>1</v>
      </c>
      <c r="I235" s="178"/>
      <c r="L235" s="174"/>
      <c r="M235" s="179"/>
      <c r="N235" s="180"/>
      <c r="O235" s="180"/>
      <c r="P235" s="180"/>
      <c r="Q235" s="180"/>
      <c r="R235" s="180"/>
      <c r="S235" s="180"/>
      <c r="T235" s="181"/>
      <c r="AT235" s="176" t="s">
        <v>149</v>
      </c>
      <c r="AU235" s="176" t="s">
        <v>86</v>
      </c>
      <c r="AV235" s="13" t="s">
        <v>84</v>
      </c>
      <c r="AW235" s="13" t="s">
        <v>32</v>
      </c>
      <c r="AX235" s="13" t="s">
        <v>76</v>
      </c>
      <c r="AY235" s="176" t="s">
        <v>139</v>
      </c>
    </row>
    <row r="236" spans="1:65" s="14" customFormat="1">
      <c r="B236" s="182"/>
      <c r="D236" s="175" t="s">
        <v>149</v>
      </c>
      <c r="E236" s="183" t="s">
        <v>1</v>
      </c>
      <c r="F236" s="184" t="s">
        <v>312</v>
      </c>
      <c r="H236" s="185">
        <v>0.5</v>
      </c>
      <c r="I236" s="186"/>
      <c r="L236" s="182"/>
      <c r="M236" s="187"/>
      <c r="N236" s="188"/>
      <c r="O236" s="188"/>
      <c r="P236" s="188"/>
      <c r="Q236" s="188"/>
      <c r="R236" s="188"/>
      <c r="S236" s="188"/>
      <c r="T236" s="189"/>
      <c r="AT236" s="183" t="s">
        <v>149</v>
      </c>
      <c r="AU236" s="183" t="s">
        <v>86</v>
      </c>
      <c r="AV236" s="14" t="s">
        <v>86</v>
      </c>
      <c r="AW236" s="14" t="s">
        <v>32</v>
      </c>
      <c r="AX236" s="14" t="s">
        <v>84</v>
      </c>
      <c r="AY236" s="183" t="s">
        <v>139</v>
      </c>
    </row>
    <row r="237" spans="1:65" s="2" customFormat="1" ht="21.75" customHeight="1">
      <c r="A237" s="32"/>
      <c r="B237" s="160"/>
      <c r="C237" s="161" t="s">
        <v>313</v>
      </c>
      <c r="D237" s="161" t="s">
        <v>142</v>
      </c>
      <c r="E237" s="162" t="s">
        <v>314</v>
      </c>
      <c r="F237" s="163" t="s">
        <v>315</v>
      </c>
      <c r="G237" s="164" t="s">
        <v>316</v>
      </c>
      <c r="H237" s="165">
        <v>0.22700000000000001</v>
      </c>
      <c r="I237" s="166"/>
      <c r="J237" s="167">
        <f>ROUND(I237*H237,2)</f>
        <v>0</v>
      </c>
      <c r="K237" s="163" t="s">
        <v>146</v>
      </c>
      <c r="L237" s="33"/>
      <c r="M237" s="168" t="s">
        <v>1</v>
      </c>
      <c r="N237" s="169" t="s">
        <v>41</v>
      </c>
      <c r="O237" s="58"/>
      <c r="P237" s="170">
        <f>O237*H237</f>
        <v>0</v>
      </c>
      <c r="Q237" s="170">
        <v>0</v>
      </c>
      <c r="R237" s="170">
        <f>Q237*H237</f>
        <v>0</v>
      </c>
      <c r="S237" s="170">
        <v>1.8</v>
      </c>
      <c r="T237" s="171">
        <f>S237*H237</f>
        <v>0.40860000000000002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2" t="s">
        <v>147</v>
      </c>
      <c r="AT237" s="172" t="s">
        <v>142</v>
      </c>
      <c r="AU237" s="172" t="s">
        <v>86</v>
      </c>
      <c r="AY237" s="17" t="s">
        <v>139</v>
      </c>
      <c r="BE237" s="173">
        <f>IF(N237="základní",J237,0)</f>
        <v>0</v>
      </c>
      <c r="BF237" s="173">
        <f>IF(N237="snížená",J237,0)</f>
        <v>0</v>
      </c>
      <c r="BG237" s="173">
        <f>IF(N237="zákl. přenesená",J237,0)</f>
        <v>0</v>
      </c>
      <c r="BH237" s="173">
        <f>IF(N237="sníž. přenesená",J237,0)</f>
        <v>0</v>
      </c>
      <c r="BI237" s="173">
        <f>IF(N237="nulová",J237,0)</f>
        <v>0</v>
      </c>
      <c r="BJ237" s="17" t="s">
        <v>84</v>
      </c>
      <c r="BK237" s="173">
        <f>ROUND(I237*H237,2)</f>
        <v>0</v>
      </c>
      <c r="BL237" s="17" t="s">
        <v>147</v>
      </c>
      <c r="BM237" s="172" t="s">
        <v>317</v>
      </c>
    </row>
    <row r="238" spans="1:65" s="13" customFormat="1">
      <c r="B238" s="174"/>
      <c r="D238" s="175" t="s">
        <v>149</v>
      </c>
      <c r="E238" s="176" t="s">
        <v>1</v>
      </c>
      <c r="F238" s="177" t="s">
        <v>318</v>
      </c>
      <c r="H238" s="176" t="s">
        <v>1</v>
      </c>
      <c r="I238" s="178"/>
      <c r="L238" s="174"/>
      <c r="M238" s="179"/>
      <c r="N238" s="180"/>
      <c r="O238" s="180"/>
      <c r="P238" s="180"/>
      <c r="Q238" s="180"/>
      <c r="R238" s="180"/>
      <c r="S238" s="180"/>
      <c r="T238" s="181"/>
      <c r="AT238" s="176" t="s">
        <v>149</v>
      </c>
      <c r="AU238" s="176" t="s">
        <v>86</v>
      </c>
      <c r="AV238" s="13" t="s">
        <v>84</v>
      </c>
      <c r="AW238" s="13" t="s">
        <v>32</v>
      </c>
      <c r="AX238" s="13" t="s">
        <v>76</v>
      </c>
      <c r="AY238" s="176" t="s">
        <v>139</v>
      </c>
    </row>
    <row r="239" spans="1:65" s="14" customFormat="1">
      <c r="B239" s="182"/>
      <c r="D239" s="175" t="s">
        <v>149</v>
      </c>
      <c r="E239" s="183" t="s">
        <v>1</v>
      </c>
      <c r="F239" s="184" t="s">
        <v>319</v>
      </c>
      <c r="H239" s="185">
        <v>0.22700000000000001</v>
      </c>
      <c r="I239" s="186"/>
      <c r="L239" s="182"/>
      <c r="M239" s="187"/>
      <c r="N239" s="188"/>
      <c r="O239" s="188"/>
      <c r="P239" s="188"/>
      <c r="Q239" s="188"/>
      <c r="R239" s="188"/>
      <c r="S239" s="188"/>
      <c r="T239" s="189"/>
      <c r="AT239" s="183" t="s">
        <v>149</v>
      </c>
      <c r="AU239" s="183" t="s">
        <v>86</v>
      </c>
      <c r="AV239" s="14" t="s">
        <v>86</v>
      </c>
      <c r="AW239" s="14" t="s">
        <v>32</v>
      </c>
      <c r="AX239" s="14" t="s">
        <v>84</v>
      </c>
      <c r="AY239" s="183" t="s">
        <v>139</v>
      </c>
    </row>
    <row r="240" spans="1:65" s="2" customFormat="1" ht="21.75" customHeight="1">
      <c r="A240" s="32"/>
      <c r="B240" s="160"/>
      <c r="C240" s="161" t="s">
        <v>320</v>
      </c>
      <c r="D240" s="161" t="s">
        <v>142</v>
      </c>
      <c r="E240" s="162" t="s">
        <v>321</v>
      </c>
      <c r="F240" s="163" t="s">
        <v>322</v>
      </c>
      <c r="G240" s="164" t="s">
        <v>316</v>
      </c>
      <c r="H240" s="165">
        <v>0.5</v>
      </c>
      <c r="I240" s="166"/>
      <c r="J240" s="167">
        <f>ROUND(I240*H240,2)</f>
        <v>0</v>
      </c>
      <c r="K240" s="163" t="s">
        <v>146</v>
      </c>
      <c r="L240" s="33"/>
      <c r="M240" s="168" t="s">
        <v>1</v>
      </c>
      <c r="N240" s="169" t="s">
        <v>41</v>
      </c>
      <c r="O240" s="58"/>
      <c r="P240" s="170">
        <f>O240*H240</f>
        <v>0</v>
      </c>
      <c r="Q240" s="170">
        <v>0</v>
      </c>
      <c r="R240" s="170">
        <f>Q240*H240</f>
        <v>0</v>
      </c>
      <c r="S240" s="170">
        <v>1.8</v>
      </c>
      <c r="T240" s="171">
        <f>S240*H240</f>
        <v>0.9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2" t="s">
        <v>147</v>
      </c>
      <c r="AT240" s="172" t="s">
        <v>142</v>
      </c>
      <c r="AU240" s="172" t="s">
        <v>86</v>
      </c>
      <c r="AY240" s="17" t="s">
        <v>139</v>
      </c>
      <c r="BE240" s="173">
        <f>IF(N240="základní",J240,0)</f>
        <v>0</v>
      </c>
      <c r="BF240" s="173">
        <f>IF(N240="snížená",J240,0)</f>
        <v>0</v>
      </c>
      <c r="BG240" s="173">
        <f>IF(N240="zákl. přenesená",J240,0)</f>
        <v>0</v>
      </c>
      <c r="BH240" s="173">
        <f>IF(N240="sníž. přenesená",J240,0)</f>
        <v>0</v>
      </c>
      <c r="BI240" s="173">
        <f>IF(N240="nulová",J240,0)</f>
        <v>0</v>
      </c>
      <c r="BJ240" s="17" t="s">
        <v>84</v>
      </c>
      <c r="BK240" s="173">
        <f>ROUND(I240*H240,2)</f>
        <v>0</v>
      </c>
      <c r="BL240" s="17" t="s">
        <v>147</v>
      </c>
      <c r="BM240" s="172" t="s">
        <v>323</v>
      </c>
    </row>
    <row r="241" spans="1:65" s="13" customFormat="1">
      <c r="B241" s="174"/>
      <c r="D241" s="175" t="s">
        <v>149</v>
      </c>
      <c r="E241" s="176" t="s">
        <v>1</v>
      </c>
      <c r="F241" s="177" t="s">
        <v>318</v>
      </c>
      <c r="H241" s="176" t="s">
        <v>1</v>
      </c>
      <c r="I241" s="178"/>
      <c r="L241" s="174"/>
      <c r="M241" s="179"/>
      <c r="N241" s="180"/>
      <c r="O241" s="180"/>
      <c r="P241" s="180"/>
      <c r="Q241" s="180"/>
      <c r="R241" s="180"/>
      <c r="S241" s="180"/>
      <c r="T241" s="181"/>
      <c r="AT241" s="176" t="s">
        <v>149</v>
      </c>
      <c r="AU241" s="176" t="s">
        <v>86</v>
      </c>
      <c r="AV241" s="13" t="s">
        <v>84</v>
      </c>
      <c r="AW241" s="13" t="s">
        <v>32</v>
      </c>
      <c r="AX241" s="13" t="s">
        <v>76</v>
      </c>
      <c r="AY241" s="176" t="s">
        <v>139</v>
      </c>
    </row>
    <row r="242" spans="1:65" s="14" customFormat="1">
      <c r="B242" s="182"/>
      <c r="D242" s="175" t="s">
        <v>149</v>
      </c>
      <c r="E242" s="183" t="s">
        <v>1</v>
      </c>
      <c r="F242" s="184" t="s">
        <v>324</v>
      </c>
      <c r="H242" s="185">
        <v>0.5</v>
      </c>
      <c r="I242" s="186"/>
      <c r="L242" s="182"/>
      <c r="M242" s="187"/>
      <c r="N242" s="188"/>
      <c r="O242" s="188"/>
      <c r="P242" s="188"/>
      <c r="Q242" s="188"/>
      <c r="R242" s="188"/>
      <c r="S242" s="188"/>
      <c r="T242" s="189"/>
      <c r="AT242" s="183" t="s">
        <v>149</v>
      </c>
      <c r="AU242" s="183" t="s">
        <v>86</v>
      </c>
      <c r="AV242" s="14" t="s">
        <v>86</v>
      </c>
      <c r="AW242" s="14" t="s">
        <v>32</v>
      </c>
      <c r="AX242" s="14" t="s">
        <v>84</v>
      </c>
      <c r="AY242" s="183" t="s">
        <v>139</v>
      </c>
    </row>
    <row r="243" spans="1:65" s="2" customFormat="1" ht="21.75" customHeight="1">
      <c r="A243" s="32"/>
      <c r="B243" s="160"/>
      <c r="C243" s="161" t="s">
        <v>325</v>
      </c>
      <c r="D243" s="161" t="s">
        <v>142</v>
      </c>
      <c r="E243" s="162" t="s">
        <v>326</v>
      </c>
      <c r="F243" s="163" t="s">
        <v>327</v>
      </c>
      <c r="G243" s="164" t="s">
        <v>160</v>
      </c>
      <c r="H243" s="165">
        <v>1</v>
      </c>
      <c r="I243" s="166"/>
      <c r="J243" s="167">
        <f>ROUND(I243*H243,2)</f>
        <v>0</v>
      </c>
      <c r="K243" s="163" t="s">
        <v>146</v>
      </c>
      <c r="L243" s="33"/>
      <c r="M243" s="168" t="s">
        <v>1</v>
      </c>
      <c r="N243" s="169" t="s">
        <v>41</v>
      </c>
      <c r="O243" s="58"/>
      <c r="P243" s="170">
        <f>O243*H243</f>
        <v>0</v>
      </c>
      <c r="Q243" s="170">
        <v>0</v>
      </c>
      <c r="R243" s="170">
        <f>Q243*H243</f>
        <v>0</v>
      </c>
      <c r="S243" s="170">
        <v>0.09</v>
      </c>
      <c r="T243" s="171">
        <f>S243*H243</f>
        <v>0.09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2" t="s">
        <v>147</v>
      </c>
      <c r="AT243" s="172" t="s">
        <v>142</v>
      </c>
      <c r="AU243" s="172" t="s">
        <v>86</v>
      </c>
      <c r="AY243" s="17" t="s">
        <v>139</v>
      </c>
      <c r="BE243" s="173">
        <f>IF(N243="základní",J243,0)</f>
        <v>0</v>
      </c>
      <c r="BF243" s="173">
        <f>IF(N243="snížená",J243,0)</f>
        <v>0</v>
      </c>
      <c r="BG243" s="173">
        <f>IF(N243="zákl. přenesená",J243,0)</f>
        <v>0</v>
      </c>
      <c r="BH243" s="173">
        <f>IF(N243="sníž. přenesená",J243,0)</f>
        <v>0</v>
      </c>
      <c r="BI243" s="173">
        <f>IF(N243="nulová",J243,0)</f>
        <v>0</v>
      </c>
      <c r="BJ243" s="17" t="s">
        <v>84</v>
      </c>
      <c r="BK243" s="173">
        <f>ROUND(I243*H243,2)</f>
        <v>0</v>
      </c>
      <c r="BL243" s="17" t="s">
        <v>147</v>
      </c>
      <c r="BM243" s="172" t="s">
        <v>328</v>
      </c>
    </row>
    <row r="244" spans="1:65" s="2" customFormat="1" ht="21.75" customHeight="1">
      <c r="A244" s="32"/>
      <c r="B244" s="160"/>
      <c r="C244" s="161" t="s">
        <v>329</v>
      </c>
      <c r="D244" s="161" t="s">
        <v>142</v>
      </c>
      <c r="E244" s="162" t="s">
        <v>330</v>
      </c>
      <c r="F244" s="163" t="s">
        <v>331</v>
      </c>
      <c r="G244" s="164" t="s">
        <v>316</v>
      </c>
      <c r="H244" s="165">
        <v>0.73799999999999999</v>
      </c>
      <c r="I244" s="166"/>
      <c r="J244" s="167">
        <f>ROUND(I244*H244,2)</f>
        <v>0</v>
      </c>
      <c r="K244" s="163" t="s">
        <v>146</v>
      </c>
      <c r="L244" s="33"/>
      <c r="M244" s="168" t="s">
        <v>1</v>
      </c>
      <c r="N244" s="169" t="s">
        <v>41</v>
      </c>
      <c r="O244" s="58"/>
      <c r="P244" s="170">
        <f>O244*H244</f>
        <v>0</v>
      </c>
      <c r="Q244" s="170">
        <v>0</v>
      </c>
      <c r="R244" s="170">
        <f>Q244*H244</f>
        <v>0</v>
      </c>
      <c r="S244" s="170">
        <v>2.4</v>
      </c>
      <c r="T244" s="171">
        <f>S244*H244</f>
        <v>1.7711999999999999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2" t="s">
        <v>147</v>
      </c>
      <c r="AT244" s="172" t="s">
        <v>142</v>
      </c>
      <c r="AU244" s="172" t="s">
        <v>86</v>
      </c>
      <c r="AY244" s="17" t="s">
        <v>139</v>
      </c>
      <c r="BE244" s="173">
        <f>IF(N244="základní",J244,0)</f>
        <v>0</v>
      </c>
      <c r="BF244" s="173">
        <f>IF(N244="snížená",J244,0)</f>
        <v>0</v>
      </c>
      <c r="BG244" s="173">
        <f>IF(N244="zákl. přenesená",J244,0)</f>
        <v>0</v>
      </c>
      <c r="BH244" s="173">
        <f>IF(N244="sníž. přenesená",J244,0)</f>
        <v>0</v>
      </c>
      <c r="BI244" s="173">
        <f>IF(N244="nulová",J244,0)</f>
        <v>0</v>
      </c>
      <c r="BJ244" s="17" t="s">
        <v>84</v>
      </c>
      <c r="BK244" s="173">
        <f>ROUND(I244*H244,2)</f>
        <v>0</v>
      </c>
      <c r="BL244" s="17" t="s">
        <v>147</v>
      </c>
      <c r="BM244" s="172" t="s">
        <v>332</v>
      </c>
    </row>
    <row r="245" spans="1:65" s="13" customFormat="1">
      <c r="B245" s="174"/>
      <c r="D245" s="175" t="s">
        <v>149</v>
      </c>
      <c r="E245" s="176" t="s">
        <v>1</v>
      </c>
      <c r="F245" s="177" t="s">
        <v>333</v>
      </c>
      <c r="H245" s="176" t="s">
        <v>1</v>
      </c>
      <c r="I245" s="178"/>
      <c r="L245" s="174"/>
      <c r="M245" s="179"/>
      <c r="N245" s="180"/>
      <c r="O245" s="180"/>
      <c r="P245" s="180"/>
      <c r="Q245" s="180"/>
      <c r="R245" s="180"/>
      <c r="S245" s="180"/>
      <c r="T245" s="181"/>
      <c r="AT245" s="176" t="s">
        <v>149</v>
      </c>
      <c r="AU245" s="176" t="s">
        <v>86</v>
      </c>
      <c r="AV245" s="13" t="s">
        <v>84</v>
      </c>
      <c r="AW245" s="13" t="s">
        <v>32</v>
      </c>
      <c r="AX245" s="13" t="s">
        <v>76</v>
      </c>
      <c r="AY245" s="176" t="s">
        <v>139</v>
      </c>
    </row>
    <row r="246" spans="1:65" s="14" customFormat="1">
      <c r="B246" s="182"/>
      <c r="D246" s="175" t="s">
        <v>149</v>
      </c>
      <c r="E246" s="183" t="s">
        <v>1</v>
      </c>
      <c r="F246" s="184" t="s">
        <v>334</v>
      </c>
      <c r="H246" s="185">
        <v>0.30199999999999999</v>
      </c>
      <c r="I246" s="186"/>
      <c r="L246" s="182"/>
      <c r="M246" s="187"/>
      <c r="N246" s="188"/>
      <c r="O246" s="188"/>
      <c r="P246" s="188"/>
      <c r="Q246" s="188"/>
      <c r="R246" s="188"/>
      <c r="S246" s="188"/>
      <c r="T246" s="189"/>
      <c r="AT246" s="183" t="s">
        <v>149</v>
      </c>
      <c r="AU246" s="183" t="s">
        <v>86</v>
      </c>
      <c r="AV246" s="14" t="s">
        <v>86</v>
      </c>
      <c r="AW246" s="14" t="s">
        <v>32</v>
      </c>
      <c r="AX246" s="14" t="s">
        <v>76</v>
      </c>
      <c r="AY246" s="183" t="s">
        <v>139</v>
      </c>
    </row>
    <row r="247" spans="1:65" s="14" customFormat="1">
      <c r="B247" s="182"/>
      <c r="D247" s="175" t="s">
        <v>149</v>
      </c>
      <c r="E247" s="183" t="s">
        <v>1</v>
      </c>
      <c r="F247" s="184" t="s">
        <v>335</v>
      </c>
      <c r="H247" s="185">
        <v>0.13400000000000001</v>
      </c>
      <c r="I247" s="186"/>
      <c r="L247" s="182"/>
      <c r="M247" s="187"/>
      <c r="N247" s="188"/>
      <c r="O247" s="188"/>
      <c r="P247" s="188"/>
      <c r="Q247" s="188"/>
      <c r="R247" s="188"/>
      <c r="S247" s="188"/>
      <c r="T247" s="189"/>
      <c r="AT247" s="183" t="s">
        <v>149</v>
      </c>
      <c r="AU247" s="183" t="s">
        <v>86</v>
      </c>
      <c r="AV247" s="14" t="s">
        <v>86</v>
      </c>
      <c r="AW247" s="14" t="s">
        <v>32</v>
      </c>
      <c r="AX247" s="14" t="s">
        <v>76</v>
      </c>
      <c r="AY247" s="183" t="s">
        <v>139</v>
      </c>
    </row>
    <row r="248" spans="1:65" s="13" customFormat="1">
      <c r="B248" s="174"/>
      <c r="D248" s="175" t="s">
        <v>149</v>
      </c>
      <c r="E248" s="176" t="s">
        <v>1</v>
      </c>
      <c r="F248" s="177" t="s">
        <v>336</v>
      </c>
      <c r="H248" s="176" t="s">
        <v>1</v>
      </c>
      <c r="I248" s="178"/>
      <c r="L248" s="174"/>
      <c r="M248" s="179"/>
      <c r="N248" s="180"/>
      <c r="O248" s="180"/>
      <c r="P248" s="180"/>
      <c r="Q248" s="180"/>
      <c r="R248" s="180"/>
      <c r="S248" s="180"/>
      <c r="T248" s="181"/>
      <c r="AT248" s="176" t="s">
        <v>149</v>
      </c>
      <c r="AU248" s="176" t="s">
        <v>86</v>
      </c>
      <c r="AV248" s="13" t="s">
        <v>84</v>
      </c>
      <c r="AW248" s="13" t="s">
        <v>32</v>
      </c>
      <c r="AX248" s="13" t="s">
        <v>76</v>
      </c>
      <c r="AY248" s="176" t="s">
        <v>139</v>
      </c>
    </row>
    <row r="249" spans="1:65" s="14" customFormat="1">
      <c r="B249" s="182"/>
      <c r="D249" s="175" t="s">
        <v>149</v>
      </c>
      <c r="E249" s="183" t="s">
        <v>1</v>
      </c>
      <c r="F249" s="184" t="s">
        <v>334</v>
      </c>
      <c r="H249" s="185">
        <v>0.30199999999999999</v>
      </c>
      <c r="I249" s="186"/>
      <c r="L249" s="182"/>
      <c r="M249" s="187"/>
      <c r="N249" s="188"/>
      <c r="O249" s="188"/>
      <c r="P249" s="188"/>
      <c r="Q249" s="188"/>
      <c r="R249" s="188"/>
      <c r="S249" s="188"/>
      <c r="T249" s="189"/>
      <c r="AT249" s="183" t="s">
        <v>149</v>
      </c>
      <c r="AU249" s="183" t="s">
        <v>86</v>
      </c>
      <c r="AV249" s="14" t="s">
        <v>86</v>
      </c>
      <c r="AW249" s="14" t="s">
        <v>32</v>
      </c>
      <c r="AX249" s="14" t="s">
        <v>76</v>
      </c>
      <c r="AY249" s="183" t="s">
        <v>139</v>
      </c>
    </row>
    <row r="250" spans="1:65" s="15" customFormat="1">
      <c r="B250" s="190"/>
      <c r="D250" s="175" t="s">
        <v>149</v>
      </c>
      <c r="E250" s="191" t="s">
        <v>1</v>
      </c>
      <c r="F250" s="192" t="s">
        <v>156</v>
      </c>
      <c r="H250" s="193">
        <v>0.73799999999999999</v>
      </c>
      <c r="I250" s="194"/>
      <c r="L250" s="190"/>
      <c r="M250" s="195"/>
      <c r="N250" s="196"/>
      <c r="O250" s="196"/>
      <c r="P250" s="196"/>
      <c r="Q250" s="196"/>
      <c r="R250" s="196"/>
      <c r="S250" s="196"/>
      <c r="T250" s="197"/>
      <c r="AT250" s="191" t="s">
        <v>149</v>
      </c>
      <c r="AU250" s="191" t="s">
        <v>86</v>
      </c>
      <c r="AV250" s="15" t="s">
        <v>147</v>
      </c>
      <c r="AW250" s="15" t="s">
        <v>32</v>
      </c>
      <c r="AX250" s="15" t="s">
        <v>84</v>
      </c>
      <c r="AY250" s="191" t="s">
        <v>139</v>
      </c>
    </row>
    <row r="251" spans="1:65" s="2" customFormat="1" ht="21.75" customHeight="1">
      <c r="A251" s="32"/>
      <c r="B251" s="160"/>
      <c r="C251" s="161" t="s">
        <v>337</v>
      </c>
      <c r="D251" s="161" t="s">
        <v>142</v>
      </c>
      <c r="E251" s="162" t="s">
        <v>338</v>
      </c>
      <c r="F251" s="163" t="s">
        <v>339</v>
      </c>
      <c r="G251" s="164" t="s">
        <v>188</v>
      </c>
      <c r="H251" s="165">
        <v>8.1</v>
      </c>
      <c r="I251" s="166"/>
      <c r="J251" s="167">
        <f>ROUND(I251*H251,2)</f>
        <v>0</v>
      </c>
      <c r="K251" s="163" t="s">
        <v>146</v>
      </c>
      <c r="L251" s="33"/>
      <c r="M251" s="168" t="s">
        <v>1</v>
      </c>
      <c r="N251" s="169" t="s">
        <v>41</v>
      </c>
      <c r="O251" s="58"/>
      <c r="P251" s="170">
        <f>O251*H251</f>
        <v>0</v>
      </c>
      <c r="Q251" s="170">
        <v>0</v>
      </c>
      <c r="R251" s="170">
        <f>Q251*H251</f>
        <v>0</v>
      </c>
      <c r="S251" s="170">
        <v>6.5000000000000002E-2</v>
      </c>
      <c r="T251" s="171">
        <f>S251*H251</f>
        <v>0.52649999999999997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2" t="s">
        <v>147</v>
      </c>
      <c r="AT251" s="172" t="s">
        <v>142</v>
      </c>
      <c r="AU251" s="172" t="s">
        <v>86</v>
      </c>
      <c r="AY251" s="17" t="s">
        <v>139</v>
      </c>
      <c r="BE251" s="173">
        <f>IF(N251="základní",J251,0)</f>
        <v>0</v>
      </c>
      <c r="BF251" s="173">
        <f>IF(N251="snížená",J251,0)</f>
        <v>0</v>
      </c>
      <c r="BG251" s="173">
        <f>IF(N251="zákl. přenesená",J251,0)</f>
        <v>0</v>
      </c>
      <c r="BH251" s="173">
        <f>IF(N251="sníž. přenesená",J251,0)</f>
        <v>0</v>
      </c>
      <c r="BI251" s="173">
        <f>IF(N251="nulová",J251,0)</f>
        <v>0</v>
      </c>
      <c r="BJ251" s="17" t="s">
        <v>84</v>
      </c>
      <c r="BK251" s="173">
        <f>ROUND(I251*H251,2)</f>
        <v>0</v>
      </c>
      <c r="BL251" s="17" t="s">
        <v>147</v>
      </c>
      <c r="BM251" s="172" t="s">
        <v>340</v>
      </c>
    </row>
    <row r="252" spans="1:65" s="14" customFormat="1">
      <c r="B252" s="182"/>
      <c r="D252" s="175" t="s">
        <v>149</v>
      </c>
      <c r="E252" s="183" t="s">
        <v>1</v>
      </c>
      <c r="F252" s="184" t="s">
        <v>341</v>
      </c>
      <c r="H252" s="185">
        <v>8.1</v>
      </c>
      <c r="I252" s="186"/>
      <c r="L252" s="182"/>
      <c r="M252" s="187"/>
      <c r="N252" s="188"/>
      <c r="O252" s="188"/>
      <c r="P252" s="188"/>
      <c r="Q252" s="188"/>
      <c r="R252" s="188"/>
      <c r="S252" s="188"/>
      <c r="T252" s="189"/>
      <c r="AT252" s="183" t="s">
        <v>149</v>
      </c>
      <c r="AU252" s="183" t="s">
        <v>86</v>
      </c>
      <c r="AV252" s="14" t="s">
        <v>86</v>
      </c>
      <c r="AW252" s="14" t="s">
        <v>32</v>
      </c>
      <c r="AX252" s="14" t="s">
        <v>84</v>
      </c>
      <c r="AY252" s="183" t="s">
        <v>139</v>
      </c>
    </row>
    <row r="253" spans="1:65" s="2" customFormat="1" ht="21.75" customHeight="1">
      <c r="A253" s="32"/>
      <c r="B253" s="160"/>
      <c r="C253" s="161" t="s">
        <v>342</v>
      </c>
      <c r="D253" s="161" t="s">
        <v>142</v>
      </c>
      <c r="E253" s="162" t="s">
        <v>343</v>
      </c>
      <c r="F253" s="163" t="s">
        <v>344</v>
      </c>
      <c r="G253" s="164" t="s">
        <v>188</v>
      </c>
      <c r="H253" s="165">
        <v>16.440000000000001</v>
      </c>
      <c r="I253" s="166"/>
      <c r="J253" s="167">
        <f>ROUND(I253*H253,2)</f>
        <v>0</v>
      </c>
      <c r="K253" s="163" t="s">
        <v>146</v>
      </c>
      <c r="L253" s="33"/>
      <c r="M253" s="168" t="s">
        <v>1</v>
      </c>
      <c r="N253" s="169" t="s">
        <v>41</v>
      </c>
      <c r="O253" s="58"/>
      <c r="P253" s="170">
        <f>O253*H253</f>
        <v>0</v>
      </c>
      <c r="Q253" s="170">
        <v>2.0000000000000001E-4</v>
      </c>
      <c r="R253" s="170">
        <f>Q253*H253</f>
        <v>3.2880000000000006E-3</v>
      </c>
      <c r="S253" s="170">
        <v>0</v>
      </c>
      <c r="T253" s="171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2" t="s">
        <v>147</v>
      </c>
      <c r="AT253" s="172" t="s">
        <v>142</v>
      </c>
      <c r="AU253" s="172" t="s">
        <v>86</v>
      </c>
      <c r="AY253" s="17" t="s">
        <v>139</v>
      </c>
      <c r="BE253" s="173">
        <f>IF(N253="základní",J253,0)</f>
        <v>0</v>
      </c>
      <c r="BF253" s="173">
        <f>IF(N253="snížená",J253,0)</f>
        <v>0</v>
      </c>
      <c r="BG253" s="173">
        <f>IF(N253="zákl. přenesená",J253,0)</f>
        <v>0</v>
      </c>
      <c r="BH253" s="173">
        <f>IF(N253="sníž. přenesená",J253,0)</f>
        <v>0</v>
      </c>
      <c r="BI253" s="173">
        <f>IF(N253="nulová",J253,0)</f>
        <v>0</v>
      </c>
      <c r="BJ253" s="17" t="s">
        <v>84</v>
      </c>
      <c r="BK253" s="173">
        <f>ROUND(I253*H253,2)</f>
        <v>0</v>
      </c>
      <c r="BL253" s="17" t="s">
        <v>147</v>
      </c>
      <c r="BM253" s="172" t="s">
        <v>345</v>
      </c>
    </row>
    <row r="254" spans="1:65" s="14" customFormat="1">
      <c r="B254" s="182"/>
      <c r="D254" s="175" t="s">
        <v>149</v>
      </c>
      <c r="E254" s="183" t="s">
        <v>1</v>
      </c>
      <c r="F254" s="184" t="s">
        <v>346</v>
      </c>
      <c r="H254" s="185">
        <v>11.36</v>
      </c>
      <c r="I254" s="186"/>
      <c r="L254" s="182"/>
      <c r="M254" s="187"/>
      <c r="N254" s="188"/>
      <c r="O254" s="188"/>
      <c r="P254" s="188"/>
      <c r="Q254" s="188"/>
      <c r="R254" s="188"/>
      <c r="S254" s="188"/>
      <c r="T254" s="189"/>
      <c r="AT254" s="183" t="s">
        <v>149</v>
      </c>
      <c r="AU254" s="183" t="s">
        <v>86</v>
      </c>
      <c r="AV254" s="14" t="s">
        <v>86</v>
      </c>
      <c r="AW254" s="14" t="s">
        <v>32</v>
      </c>
      <c r="AX254" s="14" t="s">
        <v>76</v>
      </c>
      <c r="AY254" s="183" t="s">
        <v>139</v>
      </c>
    </row>
    <row r="255" spans="1:65" s="14" customFormat="1">
      <c r="B255" s="182"/>
      <c r="D255" s="175" t="s">
        <v>149</v>
      </c>
      <c r="E255" s="183" t="s">
        <v>1</v>
      </c>
      <c r="F255" s="184" t="s">
        <v>347</v>
      </c>
      <c r="H255" s="185">
        <v>2.68</v>
      </c>
      <c r="I255" s="186"/>
      <c r="L255" s="182"/>
      <c r="M255" s="187"/>
      <c r="N255" s="188"/>
      <c r="O255" s="188"/>
      <c r="P255" s="188"/>
      <c r="Q255" s="188"/>
      <c r="R255" s="188"/>
      <c r="S255" s="188"/>
      <c r="T255" s="189"/>
      <c r="AT255" s="183" t="s">
        <v>149</v>
      </c>
      <c r="AU255" s="183" t="s">
        <v>86</v>
      </c>
      <c r="AV255" s="14" t="s">
        <v>86</v>
      </c>
      <c r="AW255" s="14" t="s">
        <v>32</v>
      </c>
      <c r="AX255" s="14" t="s">
        <v>76</v>
      </c>
      <c r="AY255" s="183" t="s">
        <v>139</v>
      </c>
    </row>
    <row r="256" spans="1:65" s="14" customFormat="1">
      <c r="B256" s="182"/>
      <c r="D256" s="175" t="s">
        <v>149</v>
      </c>
      <c r="E256" s="183" t="s">
        <v>1</v>
      </c>
      <c r="F256" s="184" t="s">
        <v>348</v>
      </c>
      <c r="H256" s="185">
        <v>2.4</v>
      </c>
      <c r="I256" s="186"/>
      <c r="L256" s="182"/>
      <c r="M256" s="187"/>
      <c r="N256" s="188"/>
      <c r="O256" s="188"/>
      <c r="P256" s="188"/>
      <c r="Q256" s="188"/>
      <c r="R256" s="188"/>
      <c r="S256" s="188"/>
      <c r="T256" s="189"/>
      <c r="AT256" s="183" t="s">
        <v>149</v>
      </c>
      <c r="AU256" s="183" t="s">
        <v>86</v>
      </c>
      <c r="AV256" s="14" t="s">
        <v>86</v>
      </c>
      <c r="AW256" s="14" t="s">
        <v>32</v>
      </c>
      <c r="AX256" s="14" t="s">
        <v>76</v>
      </c>
      <c r="AY256" s="183" t="s">
        <v>139</v>
      </c>
    </row>
    <row r="257" spans="1:65" s="15" customFormat="1">
      <c r="B257" s="190"/>
      <c r="D257" s="175" t="s">
        <v>149</v>
      </c>
      <c r="E257" s="191" t="s">
        <v>1</v>
      </c>
      <c r="F257" s="192" t="s">
        <v>156</v>
      </c>
      <c r="H257" s="193">
        <v>16.439999999999998</v>
      </c>
      <c r="I257" s="194"/>
      <c r="L257" s="190"/>
      <c r="M257" s="195"/>
      <c r="N257" s="196"/>
      <c r="O257" s="196"/>
      <c r="P257" s="196"/>
      <c r="Q257" s="196"/>
      <c r="R257" s="196"/>
      <c r="S257" s="196"/>
      <c r="T257" s="197"/>
      <c r="AT257" s="191" t="s">
        <v>149</v>
      </c>
      <c r="AU257" s="191" t="s">
        <v>86</v>
      </c>
      <c r="AV257" s="15" t="s">
        <v>147</v>
      </c>
      <c r="AW257" s="15" t="s">
        <v>32</v>
      </c>
      <c r="AX257" s="15" t="s">
        <v>84</v>
      </c>
      <c r="AY257" s="191" t="s">
        <v>139</v>
      </c>
    </row>
    <row r="258" spans="1:65" s="12" customFormat="1" ht="22.75" customHeight="1">
      <c r="B258" s="147"/>
      <c r="D258" s="148" t="s">
        <v>75</v>
      </c>
      <c r="E258" s="158" t="s">
        <v>349</v>
      </c>
      <c r="F258" s="158" t="s">
        <v>350</v>
      </c>
      <c r="I258" s="150"/>
      <c r="J258" s="159">
        <f>BK258</f>
        <v>0</v>
      </c>
      <c r="L258" s="147"/>
      <c r="M258" s="152"/>
      <c r="N258" s="153"/>
      <c r="O258" s="153"/>
      <c r="P258" s="154">
        <f>SUM(P259:P263)</f>
        <v>0</v>
      </c>
      <c r="Q258" s="153"/>
      <c r="R258" s="154">
        <f>SUM(R259:R263)</f>
        <v>0</v>
      </c>
      <c r="S258" s="153"/>
      <c r="T258" s="155">
        <f>SUM(T259:T263)</f>
        <v>0</v>
      </c>
      <c r="AR258" s="148" t="s">
        <v>84</v>
      </c>
      <c r="AT258" s="156" t="s">
        <v>75</v>
      </c>
      <c r="AU258" s="156" t="s">
        <v>84</v>
      </c>
      <c r="AY258" s="148" t="s">
        <v>139</v>
      </c>
      <c r="BK258" s="157">
        <f>SUM(BK259:BK263)</f>
        <v>0</v>
      </c>
    </row>
    <row r="259" spans="1:65" s="2" customFormat="1" ht="21.75" customHeight="1">
      <c r="A259" s="32"/>
      <c r="B259" s="160"/>
      <c r="C259" s="161" t="s">
        <v>351</v>
      </c>
      <c r="D259" s="161" t="s">
        <v>142</v>
      </c>
      <c r="E259" s="162" t="s">
        <v>352</v>
      </c>
      <c r="F259" s="163" t="s">
        <v>353</v>
      </c>
      <c r="G259" s="164" t="s">
        <v>354</v>
      </c>
      <c r="H259" s="165">
        <v>11.465999999999999</v>
      </c>
      <c r="I259" s="166"/>
      <c r="J259" s="167">
        <f>ROUND(I259*H259,2)</f>
        <v>0</v>
      </c>
      <c r="K259" s="163" t="s">
        <v>146</v>
      </c>
      <c r="L259" s="33"/>
      <c r="M259" s="168" t="s">
        <v>1</v>
      </c>
      <c r="N259" s="169" t="s">
        <v>41</v>
      </c>
      <c r="O259" s="58"/>
      <c r="P259" s="170">
        <f>O259*H259</f>
        <v>0</v>
      </c>
      <c r="Q259" s="170">
        <v>0</v>
      </c>
      <c r="R259" s="170">
        <f>Q259*H259</f>
        <v>0</v>
      </c>
      <c r="S259" s="170">
        <v>0</v>
      </c>
      <c r="T259" s="17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2" t="s">
        <v>147</v>
      </c>
      <c r="AT259" s="172" t="s">
        <v>142</v>
      </c>
      <c r="AU259" s="172" t="s">
        <v>86</v>
      </c>
      <c r="AY259" s="17" t="s">
        <v>139</v>
      </c>
      <c r="BE259" s="173">
        <f>IF(N259="základní",J259,0)</f>
        <v>0</v>
      </c>
      <c r="BF259" s="173">
        <f>IF(N259="snížená",J259,0)</f>
        <v>0</v>
      </c>
      <c r="BG259" s="173">
        <f>IF(N259="zákl. přenesená",J259,0)</f>
        <v>0</v>
      </c>
      <c r="BH259" s="173">
        <f>IF(N259="sníž. přenesená",J259,0)</f>
        <v>0</v>
      </c>
      <c r="BI259" s="173">
        <f>IF(N259="nulová",J259,0)</f>
        <v>0</v>
      </c>
      <c r="BJ259" s="17" t="s">
        <v>84</v>
      </c>
      <c r="BK259" s="173">
        <f>ROUND(I259*H259,2)</f>
        <v>0</v>
      </c>
      <c r="BL259" s="17" t="s">
        <v>147</v>
      </c>
      <c r="BM259" s="172" t="s">
        <v>355</v>
      </c>
    </row>
    <row r="260" spans="1:65" s="2" customFormat="1" ht="21.75" customHeight="1">
      <c r="A260" s="32"/>
      <c r="B260" s="160"/>
      <c r="C260" s="161" t="s">
        <v>356</v>
      </c>
      <c r="D260" s="161" t="s">
        <v>142</v>
      </c>
      <c r="E260" s="162" t="s">
        <v>357</v>
      </c>
      <c r="F260" s="163" t="s">
        <v>358</v>
      </c>
      <c r="G260" s="164" t="s">
        <v>354</v>
      </c>
      <c r="H260" s="165">
        <v>11.465999999999999</v>
      </c>
      <c r="I260" s="166"/>
      <c r="J260" s="167">
        <f>ROUND(I260*H260,2)</f>
        <v>0</v>
      </c>
      <c r="K260" s="163" t="s">
        <v>146</v>
      </c>
      <c r="L260" s="33"/>
      <c r="M260" s="168" t="s">
        <v>1</v>
      </c>
      <c r="N260" s="169" t="s">
        <v>41</v>
      </c>
      <c r="O260" s="58"/>
      <c r="P260" s="170">
        <f>O260*H260</f>
        <v>0</v>
      </c>
      <c r="Q260" s="170">
        <v>0</v>
      </c>
      <c r="R260" s="170">
        <f>Q260*H260</f>
        <v>0</v>
      </c>
      <c r="S260" s="170">
        <v>0</v>
      </c>
      <c r="T260" s="171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2" t="s">
        <v>147</v>
      </c>
      <c r="AT260" s="172" t="s">
        <v>142</v>
      </c>
      <c r="AU260" s="172" t="s">
        <v>86</v>
      </c>
      <c r="AY260" s="17" t="s">
        <v>139</v>
      </c>
      <c r="BE260" s="173">
        <f>IF(N260="základní",J260,0)</f>
        <v>0</v>
      </c>
      <c r="BF260" s="173">
        <f>IF(N260="snížená",J260,0)</f>
        <v>0</v>
      </c>
      <c r="BG260" s="173">
        <f>IF(N260="zákl. přenesená",J260,0)</f>
        <v>0</v>
      </c>
      <c r="BH260" s="173">
        <f>IF(N260="sníž. přenesená",J260,0)</f>
        <v>0</v>
      </c>
      <c r="BI260" s="173">
        <f>IF(N260="nulová",J260,0)</f>
        <v>0</v>
      </c>
      <c r="BJ260" s="17" t="s">
        <v>84</v>
      </c>
      <c r="BK260" s="173">
        <f>ROUND(I260*H260,2)</f>
        <v>0</v>
      </c>
      <c r="BL260" s="17" t="s">
        <v>147</v>
      </c>
      <c r="BM260" s="172" t="s">
        <v>359</v>
      </c>
    </row>
    <row r="261" spans="1:65" s="2" customFormat="1" ht="21.75" customHeight="1">
      <c r="A261" s="32"/>
      <c r="B261" s="160"/>
      <c r="C261" s="161" t="s">
        <v>360</v>
      </c>
      <c r="D261" s="161" t="s">
        <v>142</v>
      </c>
      <c r="E261" s="162" t="s">
        <v>361</v>
      </c>
      <c r="F261" s="163" t="s">
        <v>362</v>
      </c>
      <c r="G261" s="164" t="s">
        <v>354</v>
      </c>
      <c r="H261" s="165">
        <v>217.85400000000001</v>
      </c>
      <c r="I261" s="166"/>
      <c r="J261" s="167">
        <f>ROUND(I261*H261,2)</f>
        <v>0</v>
      </c>
      <c r="K261" s="163" t="s">
        <v>146</v>
      </c>
      <c r="L261" s="33"/>
      <c r="M261" s="168" t="s">
        <v>1</v>
      </c>
      <c r="N261" s="169" t="s">
        <v>41</v>
      </c>
      <c r="O261" s="58"/>
      <c r="P261" s="170">
        <f>O261*H261</f>
        <v>0</v>
      </c>
      <c r="Q261" s="170">
        <v>0</v>
      </c>
      <c r="R261" s="170">
        <f>Q261*H261</f>
        <v>0</v>
      </c>
      <c r="S261" s="170">
        <v>0</v>
      </c>
      <c r="T261" s="171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2" t="s">
        <v>147</v>
      </c>
      <c r="AT261" s="172" t="s">
        <v>142</v>
      </c>
      <c r="AU261" s="172" t="s">
        <v>86</v>
      </c>
      <c r="AY261" s="17" t="s">
        <v>139</v>
      </c>
      <c r="BE261" s="173">
        <f>IF(N261="základní",J261,0)</f>
        <v>0</v>
      </c>
      <c r="BF261" s="173">
        <f>IF(N261="snížená",J261,0)</f>
        <v>0</v>
      </c>
      <c r="BG261" s="173">
        <f>IF(N261="zákl. přenesená",J261,0)</f>
        <v>0</v>
      </c>
      <c r="BH261" s="173">
        <f>IF(N261="sníž. přenesená",J261,0)</f>
        <v>0</v>
      </c>
      <c r="BI261" s="173">
        <f>IF(N261="nulová",J261,0)</f>
        <v>0</v>
      </c>
      <c r="BJ261" s="17" t="s">
        <v>84</v>
      </c>
      <c r="BK261" s="173">
        <f>ROUND(I261*H261,2)</f>
        <v>0</v>
      </c>
      <c r="BL261" s="17" t="s">
        <v>147</v>
      </c>
      <c r="BM261" s="172" t="s">
        <v>363</v>
      </c>
    </row>
    <row r="262" spans="1:65" s="14" customFormat="1">
      <c r="B262" s="182"/>
      <c r="D262" s="175" t="s">
        <v>149</v>
      </c>
      <c r="F262" s="184" t="s">
        <v>364</v>
      </c>
      <c r="H262" s="185">
        <v>217.85400000000001</v>
      </c>
      <c r="I262" s="186"/>
      <c r="L262" s="182"/>
      <c r="M262" s="187"/>
      <c r="N262" s="188"/>
      <c r="O262" s="188"/>
      <c r="P262" s="188"/>
      <c r="Q262" s="188"/>
      <c r="R262" s="188"/>
      <c r="S262" s="188"/>
      <c r="T262" s="189"/>
      <c r="AT262" s="183" t="s">
        <v>149</v>
      </c>
      <c r="AU262" s="183" t="s">
        <v>86</v>
      </c>
      <c r="AV262" s="14" t="s">
        <v>86</v>
      </c>
      <c r="AW262" s="14" t="s">
        <v>3</v>
      </c>
      <c r="AX262" s="14" t="s">
        <v>84</v>
      </c>
      <c r="AY262" s="183" t="s">
        <v>139</v>
      </c>
    </row>
    <row r="263" spans="1:65" s="2" customFormat="1" ht="21.75" customHeight="1">
      <c r="A263" s="32"/>
      <c r="B263" s="160"/>
      <c r="C263" s="161" t="s">
        <v>365</v>
      </c>
      <c r="D263" s="161" t="s">
        <v>142</v>
      </c>
      <c r="E263" s="162" t="s">
        <v>366</v>
      </c>
      <c r="F263" s="163" t="s">
        <v>367</v>
      </c>
      <c r="G263" s="164" t="s">
        <v>354</v>
      </c>
      <c r="H263" s="165">
        <v>11.465999999999999</v>
      </c>
      <c r="I263" s="166"/>
      <c r="J263" s="167">
        <f>ROUND(I263*H263,2)</f>
        <v>0</v>
      </c>
      <c r="K263" s="163" t="s">
        <v>166</v>
      </c>
      <c r="L263" s="33"/>
      <c r="M263" s="168" t="s">
        <v>1</v>
      </c>
      <c r="N263" s="169" t="s">
        <v>41</v>
      </c>
      <c r="O263" s="58"/>
      <c r="P263" s="170">
        <f>O263*H263</f>
        <v>0</v>
      </c>
      <c r="Q263" s="170">
        <v>0</v>
      </c>
      <c r="R263" s="170">
        <f>Q263*H263</f>
        <v>0</v>
      </c>
      <c r="S263" s="170">
        <v>0</v>
      </c>
      <c r="T263" s="171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2" t="s">
        <v>147</v>
      </c>
      <c r="AT263" s="172" t="s">
        <v>142</v>
      </c>
      <c r="AU263" s="172" t="s">
        <v>86</v>
      </c>
      <c r="AY263" s="17" t="s">
        <v>139</v>
      </c>
      <c r="BE263" s="173">
        <f>IF(N263="základní",J263,0)</f>
        <v>0</v>
      </c>
      <c r="BF263" s="173">
        <f>IF(N263="snížená",J263,0)</f>
        <v>0</v>
      </c>
      <c r="BG263" s="173">
        <f>IF(N263="zákl. přenesená",J263,0)</f>
        <v>0</v>
      </c>
      <c r="BH263" s="173">
        <f>IF(N263="sníž. přenesená",J263,0)</f>
        <v>0</v>
      </c>
      <c r="BI263" s="173">
        <f>IF(N263="nulová",J263,0)</f>
        <v>0</v>
      </c>
      <c r="BJ263" s="17" t="s">
        <v>84</v>
      </c>
      <c r="BK263" s="173">
        <f>ROUND(I263*H263,2)</f>
        <v>0</v>
      </c>
      <c r="BL263" s="17" t="s">
        <v>147</v>
      </c>
      <c r="BM263" s="172" t="s">
        <v>368</v>
      </c>
    </row>
    <row r="264" spans="1:65" s="12" customFormat="1" ht="22.75" customHeight="1">
      <c r="B264" s="147"/>
      <c r="D264" s="148" t="s">
        <v>75</v>
      </c>
      <c r="E264" s="158" t="s">
        <v>369</v>
      </c>
      <c r="F264" s="158" t="s">
        <v>370</v>
      </c>
      <c r="I264" s="150"/>
      <c r="J264" s="159">
        <f>BK264</f>
        <v>0</v>
      </c>
      <c r="L264" s="147"/>
      <c r="M264" s="152"/>
      <c r="N264" s="153"/>
      <c r="O264" s="153"/>
      <c r="P264" s="154">
        <f>P265</f>
        <v>0</v>
      </c>
      <c r="Q264" s="153"/>
      <c r="R264" s="154">
        <f>R265</f>
        <v>0</v>
      </c>
      <c r="S264" s="153"/>
      <c r="T264" s="155">
        <f>T265</f>
        <v>0</v>
      </c>
      <c r="AR264" s="148" t="s">
        <v>84</v>
      </c>
      <c r="AT264" s="156" t="s">
        <v>75</v>
      </c>
      <c r="AU264" s="156" t="s">
        <v>84</v>
      </c>
      <c r="AY264" s="148" t="s">
        <v>139</v>
      </c>
      <c r="BK264" s="157">
        <f>BK265</f>
        <v>0</v>
      </c>
    </row>
    <row r="265" spans="1:65" s="2" customFormat="1" ht="16.5" customHeight="1">
      <c r="A265" s="32"/>
      <c r="B265" s="160"/>
      <c r="C265" s="161" t="s">
        <v>371</v>
      </c>
      <c r="D265" s="161" t="s">
        <v>142</v>
      </c>
      <c r="E265" s="162" t="s">
        <v>372</v>
      </c>
      <c r="F265" s="163" t="s">
        <v>373</v>
      </c>
      <c r="G265" s="164" t="s">
        <v>354</v>
      </c>
      <c r="H265" s="165">
        <v>6.2069999999999999</v>
      </c>
      <c r="I265" s="166"/>
      <c r="J265" s="167">
        <f>ROUND(I265*H265,2)</f>
        <v>0</v>
      </c>
      <c r="K265" s="163" t="s">
        <v>146</v>
      </c>
      <c r="L265" s="33"/>
      <c r="M265" s="168" t="s">
        <v>1</v>
      </c>
      <c r="N265" s="169" t="s">
        <v>41</v>
      </c>
      <c r="O265" s="58"/>
      <c r="P265" s="170">
        <f>O265*H265</f>
        <v>0</v>
      </c>
      <c r="Q265" s="170">
        <v>0</v>
      </c>
      <c r="R265" s="170">
        <f>Q265*H265</f>
        <v>0</v>
      </c>
      <c r="S265" s="170">
        <v>0</v>
      </c>
      <c r="T265" s="171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2" t="s">
        <v>147</v>
      </c>
      <c r="AT265" s="172" t="s">
        <v>142</v>
      </c>
      <c r="AU265" s="172" t="s">
        <v>86</v>
      </c>
      <c r="AY265" s="17" t="s">
        <v>139</v>
      </c>
      <c r="BE265" s="173">
        <f>IF(N265="základní",J265,0)</f>
        <v>0</v>
      </c>
      <c r="BF265" s="173">
        <f>IF(N265="snížená",J265,0)</f>
        <v>0</v>
      </c>
      <c r="BG265" s="173">
        <f>IF(N265="zákl. přenesená",J265,0)</f>
        <v>0</v>
      </c>
      <c r="BH265" s="173">
        <f>IF(N265="sníž. přenesená",J265,0)</f>
        <v>0</v>
      </c>
      <c r="BI265" s="173">
        <f>IF(N265="nulová",J265,0)</f>
        <v>0</v>
      </c>
      <c r="BJ265" s="17" t="s">
        <v>84</v>
      </c>
      <c r="BK265" s="173">
        <f>ROUND(I265*H265,2)</f>
        <v>0</v>
      </c>
      <c r="BL265" s="17" t="s">
        <v>147</v>
      </c>
      <c r="BM265" s="172" t="s">
        <v>374</v>
      </c>
    </row>
    <row r="266" spans="1:65" s="12" customFormat="1" ht="26" customHeight="1">
      <c r="B266" s="147"/>
      <c r="D266" s="148" t="s">
        <v>75</v>
      </c>
      <c r="E266" s="149" t="s">
        <v>375</v>
      </c>
      <c r="F266" s="149" t="s">
        <v>376</v>
      </c>
      <c r="I266" s="150"/>
      <c r="J266" s="151">
        <f>BK266</f>
        <v>0</v>
      </c>
      <c r="L266" s="147"/>
      <c r="M266" s="152"/>
      <c r="N266" s="153"/>
      <c r="O266" s="153"/>
      <c r="P266" s="154">
        <f>P267+P269+P271+P273+P281+P295+P303+P319</f>
        <v>0</v>
      </c>
      <c r="Q266" s="153"/>
      <c r="R266" s="154">
        <f>R267+R269+R271+R273+R281+R295+R303+R319</f>
        <v>1.5550534600000003</v>
      </c>
      <c r="S266" s="153"/>
      <c r="T266" s="155">
        <f>T267+T269+T271+T273+T281+T295+T303+T319</f>
        <v>4.1319392500000003</v>
      </c>
      <c r="AR266" s="148" t="s">
        <v>86</v>
      </c>
      <c r="AT266" s="156" t="s">
        <v>75</v>
      </c>
      <c r="AU266" s="156" t="s">
        <v>76</v>
      </c>
      <c r="AY266" s="148" t="s">
        <v>139</v>
      </c>
      <c r="BK266" s="157">
        <f>BK267+BK269+BK271+BK273+BK281+BK295+BK303+BK319</f>
        <v>0</v>
      </c>
    </row>
    <row r="267" spans="1:65" s="12" customFormat="1" ht="22.75" customHeight="1">
      <c r="B267" s="147"/>
      <c r="D267" s="148" t="s">
        <v>75</v>
      </c>
      <c r="E267" s="158" t="s">
        <v>377</v>
      </c>
      <c r="F267" s="158" t="s">
        <v>378</v>
      </c>
      <c r="I267" s="150"/>
      <c r="J267" s="159">
        <f>BK267</f>
        <v>0</v>
      </c>
      <c r="L267" s="147"/>
      <c r="M267" s="152"/>
      <c r="N267" s="153"/>
      <c r="O267" s="153"/>
      <c r="P267" s="154">
        <f>P268</f>
        <v>0</v>
      </c>
      <c r="Q267" s="153"/>
      <c r="R267" s="154">
        <f>R268</f>
        <v>0</v>
      </c>
      <c r="S267" s="153"/>
      <c r="T267" s="155">
        <f>T268</f>
        <v>8.3999999999999995E-3</v>
      </c>
      <c r="AR267" s="148" t="s">
        <v>86</v>
      </c>
      <c r="AT267" s="156" t="s">
        <v>75</v>
      </c>
      <c r="AU267" s="156" t="s">
        <v>84</v>
      </c>
      <c r="AY267" s="148" t="s">
        <v>139</v>
      </c>
      <c r="BK267" s="157">
        <f>BK268</f>
        <v>0</v>
      </c>
    </row>
    <row r="268" spans="1:65" s="2" customFormat="1" ht="33" customHeight="1">
      <c r="A268" s="32"/>
      <c r="B268" s="160"/>
      <c r="C268" s="161" t="s">
        <v>379</v>
      </c>
      <c r="D268" s="161" t="s">
        <v>142</v>
      </c>
      <c r="E268" s="162" t="s">
        <v>380</v>
      </c>
      <c r="F268" s="163" t="s">
        <v>381</v>
      </c>
      <c r="G268" s="164" t="s">
        <v>160</v>
      </c>
      <c r="H268" s="165">
        <v>2</v>
      </c>
      <c r="I268" s="166"/>
      <c r="J268" s="167">
        <f>ROUND(I268*H268,2)</f>
        <v>0</v>
      </c>
      <c r="K268" s="163" t="s">
        <v>1</v>
      </c>
      <c r="L268" s="33"/>
      <c r="M268" s="168" t="s">
        <v>1</v>
      </c>
      <c r="N268" s="169" t="s">
        <v>41</v>
      </c>
      <c r="O268" s="58"/>
      <c r="P268" s="170">
        <f>O268*H268</f>
        <v>0</v>
      </c>
      <c r="Q268" s="170">
        <v>0</v>
      </c>
      <c r="R268" s="170">
        <f>Q268*H268</f>
        <v>0</v>
      </c>
      <c r="S268" s="170">
        <v>4.1999999999999997E-3</v>
      </c>
      <c r="T268" s="171">
        <f>S268*H268</f>
        <v>8.3999999999999995E-3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2" t="s">
        <v>231</v>
      </c>
      <c r="AT268" s="172" t="s">
        <v>142</v>
      </c>
      <c r="AU268" s="172" t="s">
        <v>86</v>
      </c>
      <c r="AY268" s="17" t="s">
        <v>139</v>
      </c>
      <c r="BE268" s="173">
        <f>IF(N268="základní",J268,0)</f>
        <v>0</v>
      </c>
      <c r="BF268" s="173">
        <f>IF(N268="snížená",J268,0)</f>
        <v>0</v>
      </c>
      <c r="BG268" s="173">
        <f>IF(N268="zákl. přenesená",J268,0)</f>
        <v>0</v>
      </c>
      <c r="BH268" s="173">
        <f>IF(N268="sníž. přenesená",J268,0)</f>
        <v>0</v>
      </c>
      <c r="BI268" s="173">
        <f>IF(N268="nulová",J268,0)</f>
        <v>0</v>
      </c>
      <c r="BJ268" s="17" t="s">
        <v>84</v>
      </c>
      <c r="BK268" s="173">
        <f>ROUND(I268*H268,2)</f>
        <v>0</v>
      </c>
      <c r="BL268" s="17" t="s">
        <v>231</v>
      </c>
      <c r="BM268" s="172" t="s">
        <v>382</v>
      </c>
    </row>
    <row r="269" spans="1:65" s="12" customFormat="1" ht="22.75" customHeight="1">
      <c r="B269" s="147"/>
      <c r="D269" s="148" t="s">
        <v>75</v>
      </c>
      <c r="E269" s="158" t="s">
        <v>383</v>
      </c>
      <c r="F269" s="158" t="s">
        <v>384</v>
      </c>
      <c r="I269" s="150"/>
      <c r="J269" s="159">
        <f>BK269</f>
        <v>0</v>
      </c>
      <c r="L269" s="147"/>
      <c r="M269" s="152"/>
      <c r="N269" s="153"/>
      <c r="O269" s="153"/>
      <c r="P269" s="154">
        <f>P270</f>
        <v>0</v>
      </c>
      <c r="Q269" s="153"/>
      <c r="R269" s="154">
        <f>R270</f>
        <v>0</v>
      </c>
      <c r="S269" s="153"/>
      <c r="T269" s="155">
        <f>T270</f>
        <v>7.1499999999999994E-2</v>
      </c>
      <c r="AR269" s="148" t="s">
        <v>86</v>
      </c>
      <c r="AT269" s="156" t="s">
        <v>75</v>
      </c>
      <c r="AU269" s="156" t="s">
        <v>84</v>
      </c>
      <c r="AY269" s="148" t="s">
        <v>139</v>
      </c>
      <c r="BK269" s="157">
        <f>BK270</f>
        <v>0</v>
      </c>
    </row>
    <row r="270" spans="1:65" s="2" customFormat="1" ht="33" customHeight="1">
      <c r="A270" s="32"/>
      <c r="B270" s="160"/>
      <c r="C270" s="161" t="s">
        <v>385</v>
      </c>
      <c r="D270" s="161" t="s">
        <v>142</v>
      </c>
      <c r="E270" s="162" t="s">
        <v>386</v>
      </c>
      <c r="F270" s="163" t="s">
        <v>387</v>
      </c>
      <c r="G270" s="164" t="s">
        <v>388</v>
      </c>
      <c r="H270" s="165">
        <v>1</v>
      </c>
      <c r="I270" s="166"/>
      <c r="J270" s="167">
        <f>ROUND(I270*H270,2)</f>
        <v>0</v>
      </c>
      <c r="K270" s="163" t="s">
        <v>146</v>
      </c>
      <c r="L270" s="33"/>
      <c r="M270" s="168" t="s">
        <v>1</v>
      </c>
      <c r="N270" s="169" t="s">
        <v>41</v>
      </c>
      <c r="O270" s="58"/>
      <c r="P270" s="170">
        <f>O270*H270</f>
        <v>0</v>
      </c>
      <c r="Q270" s="170">
        <v>0</v>
      </c>
      <c r="R270" s="170">
        <f>Q270*H270</f>
        <v>0</v>
      </c>
      <c r="S270" s="170">
        <v>7.1499999999999994E-2</v>
      </c>
      <c r="T270" s="171">
        <f>S270*H270</f>
        <v>7.1499999999999994E-2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2" t="s">
        <v>231</v>
      </c>
      <c r="AT270" s="172" t="s">
        <v>142</v>
      </c>
      <c r="AU270" s="172" t="s">
        <v>86</v>
      </c>
      <c r="AY270" s="17" t="s">
        <v>139</v>
      </c>
      <c r="BE270" s="173">
        <f>IF(N270="základní",J270,0)</f>
        <v>0</v>
      </c>
      <c r="BF270" s="173">
        <f>IF(N270="snížená",J270,0)</f>
        <v>0</v>
      </c>
      <c r="BG270" s="173">
        <f>IF(N270="zákl. přenesená",J270,0)</f>
        <v>0</v>
      </c>
      <c r="BH270" s="173">
        <f>IF(N270="sníž. přenesená",J270,0)</f>
        <v>0</v>
      </c>
      <c r="BI270" s="173">
        <f>IF(N270="nulová",J270,0)</f>
        <v>0</v>
      </c>
      <c r="BJ270" s="17" t="s">
        <v>84</v>
      </c>
      <c r="BK270" s="173">
        <f>ROUND(I270*H270,2)</f>
        <v>0</v>
      </c>
      <c r="BL270" s="17" t="s">
        <v>231</v>
      </c>
      <c r="BM270" s="172" t="s">
        <v>389</v>
      </c>
    </row>
    <row r="271" spans="1:65" s="12" customFormat="1" ht="22.75" customHeight="1">
      <c r="B271" s="147"/>
      <c r="D271" s="148" t="s">
        <v>75</v>
      </c>
      <c r="E271" s="158" t="s">
        <v>390</v>
      </c>
      <c r="F271" s="158" t="s">
        <v>391</v>
      </c>
      <c r="I271" s="150"/>
      <c r="J271" s="159">
        <f>BK271</f>
        <v>0</v>
      </c>
      <c r="L271" s="147"/>
      <c r="M271" s="152"/>
      <c r="N271" s="153"/>
      <c r="O271" s="153"/>
      <c r="P271" s="154">
        <f>P272</f>
        <v>0</v>
      </c>
      <c r="Q271" s="153"/>
      <c r="R271" s="154">
        <f>R272</f>
        <v>5.9000000000000003E-4</v>
      </c>
      <c r="S271" s="153"/>
      <c r="T271" s="155">
        <f>T272</f>
        <v>1.36</v>
      </c>
      <c r="AR271" s="148" t="s">
        <v>86</v>
      </c>
      <c r="AT271" s="156" t="s">
        <v>75</v>
      </c>
      <c r="AU271" s="156" t="s">
        <v>84</v>
      </c>
      <c r="AY271" s="148" t="s">
        <v>139</v>
      </c>
      <c r="BK271" s="157">
        <f>BK272</f>
        <v>0</v>
      </c>
    </row>
    <row r="272" spans="1:65" s="2" customFormat="1" ht="21.75" customHeight="1">
      <c r="A272" s="32"/>
      <c r="B272" s="160"/>
      <c r="C272" s="161" t="s">
        <v>392</v>
      </c>
      <c r="D272" s="161" t="s">
        <v>142</v>
      </c>
      <c r="E272" s="162" t="s">
        <v>393</v>
      </c>
      <c r="F272" s="163" t="s">
        <v>394</v>
      </c>
      <c r="G272" s="164" t="s">
        <v>395</v>
      </c>
      <c r="H272" s="165">
        <v>1</v>
      </c>
      <c r="I272" s="166"/>
      <c r="J272" s="167">
        <f>ROUND(I272*H272,2)</f>
        <v>0</v>
      </c>
      <c r="K272" s="163" t="s">
        <v>1</v>
      </c>
      <c r="L272" s="33"/>
      <c r="M272" s="168" t="s">
        <v>1</v>
      </c>
      <c r="N272" s="169" t="s">
        <v>41</v>
      </c>
      <c r="O272" s="58"/>
      <c r="P272" s="170">
        <f>O272*H272</f>
        <v>0</v>
      </c>
      <c r="Q272" s="170">
        <v>5.9000000000000003E-4</v>
      </c>
      <c r="R272" s="170">
        <f>Q272*H272</f>
        <v>5.9000000000000003E-4</v>
      </c>
      <c r="S272" s="170">
        <v>1.36</v>
      </c>
      <c r="T272" s="171">
        <f>S272*H272</f>
        <v>1.36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2" t="s">
        <v>231</v>
      </c>
      <c r="AT272" s="172" t="s">
        <v>142</v>
      </c>
      <c r="AU272" s="172" t="s">
        <v>86</v>
      </c>
      <c r="AY272" s="17" t="s">
        <v>139</v>
      </c>
      <c r="BE272" s="173">
        <f>IF(N272="základní",J272,0)</f>
        <v>0</v>
      </c>
      <c r="BF272" s="173">
        <f>IF(N272="snížená",J272,0)</f>
        <v>0</v>
      </c>
      <c r="BG272" s="173">
        <f>IF(N272="zákl. přenesená",J272,0)</f>
        <v>0</v>
      </c>
      <c r="BH272" s="173">
        <f>IF(N272="sníž. přenesená",J272,0)</f>
        <v>0</v>
      </c>
      <c r="BI272" s="173">
        <f>IF(N272="nulová",J272,0)</f>
        <v>0</v>
      </c>
      <c r="BJ272" s="17" t="s">
        <v>84</v>
      </c>
      <c r="BK272" s="173">
        <f>ROUND(I272*H272,2)</f>
        <v>0</v>
      </c>
      <c r="BL272" s="17" t="s">
        <v>231</v>
      </c>
      <c r="BM272" s="172" t="s">
        <v>396</v>
      </c>
    </row>
    <row r="273" spans="1:65" s="12" customFormat="1" ht="22.75" customHeight="1">
      <c r="B273" s="147"/>
      <c r="D273" s="148" t="s">
        <v>75</v>
      </c>
      <c r="E273" s="158" t="s">
        <v>397</v>
      </c>
      <c r="F273" s="158" t="s">
        <v>90</v>
      </c>
      <c r="I273" s="150"/>
      <c r="J273" s="159">
        <f>BK273</f>
        <v>0</v>
      </c>
      <c r="L273" s="147"/>
      <c r="M273" s="152"/>
      <c r="N273" s="153"/>
      <c r="O273" s="153"/>
      <c r="P273" s="154">
        <f>SUM(P274:P280)</f>
        <v>0</v>
      </c>
      <c r="Q273" s="153"/>
      <c r="R273" s="154">
        <f>SUM(R274:R280)</f>
        <v>0</v>
      </c>
      <c r="S273" s="153"/>
      <c r="T273" s="155">
        <f>SUM(T274:T280)</f>
        <v>2.0960000000000001</v>
      </c>
      <c r="AR273" s="148" t="s">
        <v>86</v>
      </c>
      <c r="AT273" s="156" t="s">
        <v>75</v>
      </c>
      <c r="AU273" s="156" t="s">
        <v>84</v>
      </c>
      <c r="AY273" s="148" t="s">
        <v>139</v>
      </c>
      <c r="BK273" s="157">
        <f>SUM(BK274:BK280)</f>
        <v>0</v>
      </c>
    </row>
    <row r="274" spans="1:65" s="2" customFormat="1" ht="16.5" customHeight="1">
      <c r="A274" s="32"/>
      <c r="B274" s="160"/>
      <c r="C274" s="161" t="s">
        <v>398</v>
      </c>
      <c r="D274" s="161" t="s">
        <v>142</v>
      </c>
      <c r="E274" s="162" t="s">
        <v>399</v>
      </c>
      <c r="F274" s="163" t="s">
        <v>400</v>
      </c>
      <c r="G274" s="164" t="s">
        <v>160</v>
      </c>
      <c r="H274" s="165">
        <v>2</v>
      </c>
      <c r="I274" s="166"/>
      <c r="J274" s="167">
        <f>ROUND(I274*H274,2)</f>
        <v>0</v>
      </c>
      <c r="K274" s="163" t="s">
        <v>146</v>
      </c>
      <c r="L274" s="33"/>
      <c r="M274" s="168" t="s">
        <v>1</v>
      </c>
      <c r="N274" s="169" t="s">
        <v>41</v>
      </c>
      <c r="O274" s="58"/>
      <c r="P274" s="170">
        <f>O274*H274</f>
        <v>0</v>
      </c>
      <c r="Q274" s="170">
        <v>0</v>
      </c>
      <c r="R274" s="170">
        <f>Q274*H274</f>
        <v>0</v>
      </c>
      <c r="S274" s="170">
        <v>0.1285</v>
      </c>
      <c r="T274" s="171">
        <f>S274*H274</f>
        <v>0.25700000000000001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2" t="s">
        <v>231</v>
      </c>
      <c r="AT274" s="172" t="s">
        <v>142</v>
      </c>
      <c r="AU274" s="172" t="s">
        <v>86</v>
      </c>
      <c r="AY274" s="17" t="s">
        <v>139</v>
      </c>
      <c r="BE274" s="173">
        <f>IF(N274="základní",J274,0)</f>
        <v>0</v>
      </c>
      <c r="BF274" s="173">
        <f>IF(N274="snížená",J274,0)</f>
        <v>0</v>
      </c>
      <c r="BG274" s="173">
        <f>IF(N274="zákl. přenesená",J274,0)</f>
        <v>0</v>
      </c>
      <c r="BH274" s="173">
        <f>IF(N274="sníž. přenesená",J274,0)</f>
        <v>0</v>
      </c>
      <c r="BI274" s="173">
        <f>IF(N274="nulová",J274,0)</f>
        <v>0</v>
      </c>
      <c r="BJ274" s="17" t="s">
        <v>84</v>
      </c>
      <c r="BK274" s="173">
        <f>ROUND(I274*H274,2)</f>
        <v>0</v>
      </c>
      <c r="BL274" s="17" t="s">
        <v>231</v>
      </c>
      <c r="BM274" s="172" t="s">
        <v>401</v>
      </c>
    </row>
    <row r="275" spans="1:65" s="2" customFormat="1" ht="21.75" customHeight="1">
      <c r="A275" s="32"/>
      <c r="B275" s="160"/>
      <c r="C275" s="161" t="s">
        <v>402</v>
      </c>
      <c r="D275" s="161" t="s">
        <v>142</v>
      </c>
      <c r="E275" s="162" t="s">
        <v>403</v>
      </c>
      <c r="F275" s="163" t="s">
        <v>404</v>
      </c>
      <c r="G275" s="164" t="s">
        <v>160</v>
      </c>
      <c r="H275" s="165">
        <v>1</v>
      </c>
      <c r="I275" s="166"/>
      <c r="J275" s="167">
        <f>ROUND(I275*H275,2)</f>
        <v>0</v>
      </c>
      <c r="K275" s="163" t="s">
        <v>146</v>
      </c>
      <c r="L275" s="33"/>
      <c r="M275" s="168" t="s">
        <v>1</v>
      </c>
      <c r="N275" s="169" t="s">
        <v>41</v>
      </c>
      <c r="O275" s="58"/>
      <c r="P275" s="170">
        <f>O275*H275</f>
        <v>0</v>
      </c>
      <c r="Q275" s="170">
        <v>0</v>
      </c>
      <c r="R275" s="170">
        <f>Q275*H275</f>
        <v>0</v>
      </c>
      <c r="S275" s="170">
        <v>1.5E-3</v>
      </c>
      <c r="T275" s="171">
        <f>S275*H275</f>
        <v>1.5E-3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2" t="s">
        <v>231</v>
      </c>
      <c r="AT275" s="172" t="s">
        <v>142</v>
      </c>
      <c r="AU275" s="172" t="s">
        <v>86</v>
      </c>
      <c r="AY275" s="17" t="s">
        <v>139</v>
      </c>
      <c r="BE275" s="173">
        <f>IF(N275="základní",J275,0)</f>
        <v>0</v>
      </c>
      <c r="BF275" s="173">
        <f>IF(N275="snížená",J275,0)</f>
        <v>0</v>
      </c>
      <c r="BG275" s="173">
        <f>IF(N275="zákl. přenesená",J275,0)</f>
        <v>0</v>
      </c>
      <c r="BH275" s="173">
        <f>IF(N275="sníž. přenesená",J275,0)</f>
        <v>0</v>
      </c>
      <c r="BI275" s="173">
        <f>IF(N275="nulová",J275,0)</f>
        <v>0</v>
      </c>
      <c r="BJ275" s="17" t="s">
        <v>84</v>
      </c>
      <c r="BK275" s="173">
        <f>ROUND(I275*H275,2)</f>
        <v>0</v>
      </c>
      <c r="BL275" s="17" t="s">
        <v>231</v>
      </c>
      <c r="BM275" s="172" t="s">
        <v>405</v>
      </c>
    </row>
    <row r="276" spans="1:65" s="14" customFormat="1">
      <c r="B276" s="182"/>
      <c r="D276" s="175" t="s">
        <v>149</v>
      </c>
      <c r="E276" s="183" t="s">
        <v>1</v>
      </c>
      <c r="F276" s="184" t="s">
        <v>258</v>
      </c>
      <c r="H276" s="185">
        <v>1</v>
      </c>
      <c r="I276" s="186"/>
      <c r="L276" s="182"/>
      <c r="M276" s="187"/>
      <c r="N276" s="188"/>
      <c r="O276" s="188"/>
      <c r="P276" s="188"/>
      <c r="Q276" s="188"/>
      <c r="R276" s="188"/>
      <c r="S276" s="188"/>
      <c r="T276" s="189"/>
      <c r="AT276" s="183" t="s">
        <v>149</v>
      </c>
      <c r="AU276" s="183" t="s">
        <v>86</v>
      </c>
      <c r="AV276" s="14" t="s">
        <v>86</v>
      </c>
      <c r="AW276" s="14" t="s">
        <v>32</v>
      </c>
      <c r="AX276" s="14" t="s">
        <v>84</v>
      </c>
      <c r="AY276" s="183" t="s">
        <v>139</v>
      </c>
    </row>
    <row r="277" spans="1:65" s="2" customFormat="1" ht="21.75" customHeight="1">
      <c r="A277" s="32"/>
      <c r="B277" s="160"/>
      <c r="C277" s="161" t="s">
        <v>406</v>
      </c>
      <c r="D277" s="161" t="s">
        <v>142</v>
      </c>
      <c r="E277" s="162" t="s">
        <v>407</v>
      </c>
      <c r="F277" s="163" t="s">
        <v>408</v>
      </c>
      <c r="G277" s="164" t="s">
        <v>160</v>
      </c>
      <c r="H277" s="165">
        <v>1</v>
      </c>
      <c r="I277" s="166"/>
      <c r="J277" s="167">
        <f>ROUND(I277*H277,2)</f>
        <v>0</v>
      </c>
      <c r="K277" s="163" t="s">
        <v>146</v>
      </c>
      <c r="L277" s="33"/>
      <c r="M277" s="168" t="s">
        <v>1</v>
      </c>
      <c r="N277" s="169" t="s">
        <v>41</v>
      </c>
      <c r="O277" s="58"/>
      <c r="P277" s="170">
        <f>O277*H277</f>
        <v>0</v>
      </c>
      <c r="Q277" s="170">
        <v>0</v>
      </c>
      <c r="R277" s="170">
        <f>Q277*H277</f>
        <v>0</v>
      </c>
      <c r="S277" s="170">
        <v>2E-3</v>
      </c>
      <c r="T277" s="171">
        <f>S277*H277</f>
        <v>2E-3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2" t="s">
        <v>231</v>
      </c>
      <c r="AT277" s="172" t="s">
        <v>142</v>
      </c>
      <c r="AU277" s="172" t="s">
        <v>86</v>
      </c>
      <c r="AY277" s="17" t="s">
        <v>139</v>
      </c>
      <c r="BE277" s="173">
        <f>IF(N277="základní",J277,0)</f>
        <v>0</v>
      </c>
      <c r="BF277" s="173">
        <f>IF(N277="snížená",J277,0)</f>
        <v>0</v>
      </c>
      <c r="BG277" s="173">
        <f>IF(N277="zákl. přenesená",J277,0)</f>
        <v>0</v>
      </c>
      <c r="BH277" s="173">
        <f>IF(N277="sníž. přenesená",J277,0)</f>
        <v>0</v>
      </c>
      <c r="BI277" s="173">
        <f>IF(N277="nulová",J277,0)</f>
        <v>0</v>
      </c>
      <c r="BJ277" s="17" t="s">
        <v>84</v>
      </c>
      <c r="BK277" s="173">
        <f>ROUND(I277*H277,2)</f>
        <v>0</v>
      </c>
      <c r="BL277" s="17" t="s">
        <v>231</v>
      </c>
      <c r="BM277" s="172" t="s">
        <v>409</v>
      </c>
    </row>
    <row r="278" spans="1:65" s="14" customFormat="1">
      <c r="B278" s="182"/>
      <c r="D278" s="175" t="s">
        <v>149</v>
      </c>
      <c r="E278" s="183" t="s">
        <v>1</v>
      </c>
      <c r="F278" s="184" t="s">
        <v>258</v>
      </c>
      <c r="H278" s="185">
        <v>1</v>
      </c>
      <c r="I278" s="186"/>
      <c r="L278" s="182"/>
      <c r="M278" s="187"/>
      <c r="N278" s="188"/>
      <c r="O278" s="188"/>
      <c r="P278" s="188"/>
      <c r="Q278" s="188"/>
      <c r="R278" s="188"/>
      <c r="S278" s="188"/>
      <c r="T278" s="189"/>
      <c r="AT278" s="183" t="s">
        <v>149</v>
      </c>
      <c r="AU278" s="183" t="s">
        <v>86</v>
      </c>
      <c r="AV278" s="14" t="s">
        <v>86</v>
      </c>
      <c r="AW278" s="14" t="s">
        <v>32</v>
      </c>
      <c r="AX278" s="14" t="s">
        <v>84</v>
      </c>
      <c r="AY278" s="183" t="s">
        <v>139</v>
      </c>
    </row>
    <row r="279" spans="1:65" s="2" customFormat="1" ht="21.75" customHeight="1">
      <c r="A279" s="32"/>
      <c r="B279" s="160"/>
      <c r="C279" s="161" t="s">
        <v>410</v>
      </c>
      <c r="D279" s="161" t="s">
        <v>142</v>
      </c>
      <c r="E279" s="162" t="s">
        <v>411</v>
      </c>
      <c r="F279" s="163" t="s">
        <v>412</v>
      </c>
      <c r="G279" s="164" t="s">
        <v>188</v>
      </c>
      <c r="H279" s="165">
        <v>85</v>
      </c>
      <c r="I279" s="166"/>
      <c r="J279" s="167">
        <f>ROUND(I279*H279,2)</f>
        <v>0</v>
      </c>
      <c r="K279" s="163" t="s">
        <v>146</v>
      </c>
      <c r="L279" s="33"/>
      <c r="M279" s="168" t="s">
        <v>1</v>
      </c>
      <c r="N279" s="169" t="s">
        <v>41</v>
      </c>
      <c r="O279" s="58"/>
      <c r="P279" s="170">
        <f>O279*H279</f>
        <v>0</v>
      </c>
      <c r="Q279" s="170">
        <v>0</v>
      </c>
      <c r="R279" s="170">
        <f>Q279*H279</f>
        <v>0</v>
      </c>
      <c r="S279" s="170">
        <v>1.9099999999999999E-2</v>
      </c>
      <c r="T279" s="171">
        <f>S279*H279</f>
        <v>1.6234999999999999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2" t="s">
        <v>231</v>
      </c>
      <c r="AT279" s="172" t="s">
        <v>142</v>
      </c>
      <c r="AU279" s="172" t="s">
        <v>86</v>
      </c>
      <c r="AY279" s="17" t="s">
        <v>139</v>
      </c>
      <c r="BE279" s="173">
        <f>IF(N279="základní",J279,0)</f>
        <v>0</v>
      </c>
      <c r="BF279" s="173">
        <f>IF(N279="snížená",J279,0)</f>
        <v>0</v>
      </c>
      <c r="BG279" s="173">
        <f>IF(N279="zákl. přenesená",J279,0)</f>
        <v>0</v>
      </c>
      <c r="BH279" s="173">
        <f>IF(N279="sníž. přenesená",J279,0)</f>
        <v>0</v>
      </c>
      <c r="BI279" s="173">
        <f>IF(N279="nulová",J279,0)</f>
        <v>0</v>
      </c>
      <c r="BJ279" s="17" t="s">
        <v>84</v>
      </c>
      <c r="BK279" s="173">
        <f>ROUND(I279*H279,2)</f>
        <v>0</v>
      </c>
      <c r="BL279" s="17" t="s">
        <v>231</v>
      </c>
      <c r="BM279" s="172" t="s">
        <v>413</v>
      </c>
    </row>
    <row r="280" spans="1:65" s="2" customFormat="1" ht="16.5" customHeight="1">
      <c r="A280" s="32"/>
      <c r="B280" s="160"/>
      <c r="C280" s="161" t="s">
        <v>414</v>
      </c>
      <c r="D280" s="161" t="s">
        <v>142</v>
      </c>
      <c r="E280" s="162" t="s">
        <v>415</v>
      </c>
      <c r="F280" s="163" t="s">
        <v>416</v>
      </c>
      <c r="G280" s="164" t="s">
        <v>160</v>
      </c>
      <c r="H280" s="165">
        <v>2</v>
      </c>
      <c r="I280" s="166"/>
      <c r="J280" s="167">
        <f>ROUND(I280*H280,2)</f>
        <v>0</v>
      </c>
      <c r="K280" s="163" t="s">
        <v>1</v>
      </c>
      <c r="L280" s="33"/>
      <c r="M280" s="168" t="s">
        <v>1</v>
      </c>
      <c r="N280" s="169" t="s">
        <v>41</v>
      </c>
      <c r="O280" s="58"/>
      <c r="P280" s="170">
        <f>O280*H280</f>
        <v>0</v>
      </c>
      <c r="Q280" s="170">
        <v>0</v>
      </c>
      <c r="R280" s="170">
        <f>Q280*H280</f>
        <v>0</v>
      </c>
      <c r="S280" s="170">
        <v>0.106</v>
      </c>
      <c r="T280" s="171">
        <f>S280*H280</f>
        <v>0.21199999999999999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2" t="s">
        <v>231</v>
      </c>
      <c r="AT280" s="172" t="s">
        <v>142</v>
      </c>
      <c r="AU280" s="172" t="s">
        <v>86</v>
      </c>
      <c r="AY280" s="17" t="s">
        <v>139</v>
      </c>
      <c r="BE280" s="173">
        <f>IF(N280="základní",J280,0)</f>
        <v>0</v>
      </c>
      <c r="BF280" s="173">
        <f>IF(N280="snížená",J280,0)</f>
        <v>0</v>
      </c>
      <c r="BG280" s="173">
        <f>IF(N280="zákl. přenesená",J280,0)</f>
        <v>0</v>
      </c>
      <c r="BH280" s="173">
        <f>IF(N280="sníž. přenesená",J280,0)</f>
        <v>0</v>
      </c>
      <c r="BI280" s="173">
        <f>IF(N280="nulová",J280,0)</f>
        <v>0</v>
      </c>
      <c r="BJ280" s="17" t="s">
        <v>84</v>
      </c>
      <c r="BK280" s="173">
        <f>ROUND(I280*H280,2)</f>
        <v>0</v>
      </c>
      <c r="BL280" s="17" t="s">
        <v>231</v>
      </c>
      <c r="BM280" s="172" t="s">
        <v>417</v>
      </c>
    </row>
    <row r="281" spans="1:65" s="12" customFormat="1" ht="22.75" customHeight="1">
      <c r="B281" s="147"/>
      <c r="D281" s="148" t="s">
        <v>75</v>
      </c>
      <c r="E281" s="158" t="s">
        <v>418</v>
      </c>
      <c r="F281" s="158" t="s">
        <v>419</v>
      </c>
      <c r="I281" s="150"/>
      <c r="J281" s="159">
        <f>BK281</f>
        <v>0</v>
      </c>
      <c r="L281" s="147"/>
      <c r="M281" s="152"/>
      <c r="N281" s="153"/>
      <c r="O281" s="153"/>
      <c r="P281" s="154">
        <f>SUM(P282:P294)</f>
        <v>0</v>
      </c>
      <c r="Q281" s="153"/>
      <c r="R281" s="154">
        <f>SUM(R282:R294)</f>
        <v>1.1453580000000001</v>
      </c>
      <c r="S281" s="153"/>
      <c r="T281" s="155">
        <f>SUM(T282:T294)</f>
        <v>0.59603925000000002</v>
      </c>
      <c r="AR281" s="148" t="s">
        <v>86</v>
      </c>
      <c r="AT281" s="156" t="s">
        <v>75</v>
      </c>
      <c r="AU281" s="156" t="s">
        <v>84</v>
      </c>
      <c r="AY281" s="148" t="s">
        <v>139</v>
      </c>
      <c r="BK281" s="157">
        <f>SUM(BK282:BK294)</f>
        <v>0</v>
      </c>
    </row>
    <row r="282" spans="1:65" s="2" customFormat="1" ht="21.75" customHeight="1">
      <c r="A282" s="32"/>
      <c r="B282" s="160"/>
      <c r="C282" s="161" t="s">
        <v>420</v>
      </c>
      <c r="D282" s="161" t="s">
        <v>142</v>
      </c>
      <c r="E282" s="162" t="s">
        <v>421</v>
      </c>
      <c r="F282" s="163" t="s">
        <v>422</v>
      </c>
      <c r="G282" s="164" t="s">
        <v>145</v>
      </c>
      <c r="H282" s="165">
        <v>34.552999999999997</v>
      </c>
      <c r="I282" s="166"/>
      <c r="J282" s="167">
        <f>ROUND(I282*H282,2)</f>
        <v>0</v>
      </c>
      <c r="K282" s="163" t="s">
        <v>146</v>
      </c>
      <c r="L282" s="33"/>
      <c r="M282" s="168" t="s">
        <v>1</v>
      </c>
      <c r="N282" s="169" t="s">
        <v>41</v>
      </c>
      <c r="O282" s="58"/>
      <c r="P282" s="170">
        <f>O282*H282</f>
        <v>0</v>
      </c>
      <c r="Q282" s="170">
        <v>0</v>
      </c>
      <c r="R282" s="170">
        <f>Q282*H282</f>
        <v>0</v>
      </c>
      <c r="S282" s="170">
        <v>1.7250000000000001E-2</v>
      </c>
      <c r="T282" s="171">
        <f>S282*H282</f>
        <v>0.59603925000000002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2" t="s">
        <v>231</v>
      </c>
      <c r="AT282" s="172" t="s">
        <v>142</v>
      </c>
      <c r="AU282" s="172" t="s">
        <v>86</v>
      </c>
      <c r="AY282" s="17" t="s">
        <v>139</v>
      </c>
      <c r="BE282" s="173">
        <f>IF(N282="základní",J282,0)</f>
        <v>0</v>
      </c>
      <c r="BF282" s="173">
        <f>IF(N282="snížená",J282,0)</f>
        <v>0</v>
      </c>
      <c r="BG282" s="173">
        <f>IF(N282="zákl. přenesená",J282,0)</f>
        <v>0</v>
      </c>
      <c r="BH282" s="173">
        <f>IF(N282="sníž. přenesená",J282,0)</f>
        <v>0</v>
      </c>
      <c r="BI282" s="173">
        <f>IF(N282="nulová",J282,0)</f>
        <v>0</v>
      </c>
      <c r="BJ282" s="17" t="s">
        <v>84</v>
      </c>
      <c r="BK282" s="173">
        <f>ROUND(I282*H282,2)</f>
        <v>0</v>
      </c>
      <c r="BL282" s="17" t="s">
        <v>231</v>
      </c>
      <c r="BM282" s="172" t="s">
        <v>423</v>
      </c>
    </row>
    <row r="283" spans="1:65" s="13" customFormat="1">
      <c r="B283" s="174"/>
      <c r="D283" s="175" t="s">
        <v>149</v>
      </c>
      <c r="E283" s="176" t="s">
        <v>1</v>
      </c>
      <c r="F283" s="177" t="s">
        <v>424</v>
      </c>
      <c r="H283" s="176" t="s">
        <v>1</v>
      </c>
      <c r="I283" s="178"/>
      <c r="L283" s="174"/>
      <c r="M283" s="179"/>
      <c r="N283" s="180"/>
      <c r="O283" s="180"/>
      <c r="P283" s="180"/>
      <c r="Q283" s="180"/>
      <c r="R283" s="180"/>
      <c r="S283" s="180"/>
      <c r="T283" s="181"/>
      <c r="AT283" s="176" t="s">
        <v>149</v>
      </c>
      <c r="AU283" s="176" t="s">
        <v>86</v>
      </c>
      <c r="AV283" s="13" t="s">
        <v>84</v>
      </c>
      <c r="AW283" s="13" t="s">
        <v>32</v>
      </c>
      <c r="AX283" s="13" t="s">
        <v>76</v>
      </c>
      <c r="AY283" s="176" t="s">
        <v>139</v>
      </c>
    </row>
    <row r="284" spans="1:65" s="14" customFormat="1">
      <c r="B284" s="182"/>
      <c r="D284" s="175" t="s">
        <v>149</v>
      </c>
      <c r="E284" s="183" t="s">
        <v>1</v>
      </c>
      <c r="F284" s="184" t="s">
        <v>425</v>
      </c>
      <c r="H284" s="185">
        <v>21.648</v>
      </c>
      <c r="I284" s="186"/>
      <c r="L284" s="182"/>
      <c r="M284" s="187"/>
      <c r="N284" s="188"/>
      <c r="O284" s="188"/>
      <c r="P284" s="188"/>
      <c r="Q284" s="188"/>
      <c r="R284" s="188"/>
      <c r="S284" s="188"/>
      <c r="T284" s="189"/>
      <c r="AT284" s="183" t="s">
        <v>149</v>
      </c>
      <c r="AU284" s="183" t="s">
        <v>86</v>
      </c>
      <c r="AV284" s="14" t="s">
        <v>86</v>
      </c>
      <c r="AW284" s="14" t="s">
        <v>32</v>
      </c>
      <c r="AX284" s="14" t="s">
        <v>76</v>
      </c>
      <c r="AY284" s="183" t="s">
        <v>139</v>
      </c>
    </row>
    <row r="285" spans="1:65" s="14" customFormat="1">
      <c r="B285" s="182"/>
      <c r="D285" s="175" t="s">
        <v>149</v>
      </c>
      <c r="E285" s="183" t="s">
        <v>1</v>
      </c>
      <c r="F285" s="184" t="s">
        <v>426</v>
      </c>
      <c r="H285" s="185">
        <v>12.904999999999999</v>
      </c>
      <c r="I285" s="186"/>
      <c r="L285" s="182"/>
      <c r="M285" s="187"/>
      <c r="N285" s="188"/>
      <c r="O285" s="188"/>
      <c r="P285" s="188"/>
      <c r="Q285" s="188"/>
      <c r="R285" s="188"/>
      <c r="S285" s="188"/>
      <c r="T285" s="189"/>
      <c r="AT285" s="183" t="s">
        <v>149</v>
      </c>
      <c r="AU285" s="183" t="s">
        <v>86</v>
      </c>
      <c r="AV285" s="14" t="s">
        <v>86</v>
      </c>
      <c r="AW285" s="14" t="s">
        <v>32</v>
      </c>
      <c r="AX285" s="14" t="s">
        <v>76</v>
      </c>
      <c r="AY285" s="183" t="s">
        <v>139</v>
      </c>
    </row>
    <row r="286" spans="1:65" s="15" customFormat="1">
      <c r="B286" s="190"/>
      <c r="D286" s="175" t="s">
        <v>149</v>
      </c>
      <c r="E286" s="191" t="s">
        <v>1</v>
      </c>
      <c r="F286" s="192" t="s">
        <v>156</v>
      </c>
      <c r="H286" s="193">
        <v>34.552999999999997</v>
      </c>
      <c r="I286" s="194"/>
      <c r="L286" s="190"/>
      <c r="M286" s="195"/>
      <c r="N286" s="196"/>
      <c r="O286" s="196"/>
      <c r="P286" s="196"/>
      <c r="Q286" s="196"/>
      <c r="R286" s="196"/>
      <c r="S286" s="196"/>
      <c r="T286" s="197"/>
      <c r="AT286" s="191" t="s">
        <v>149</v>
      </c>
      <c r="AU286" s="191" t="s">
        <v>86</v>
      </c>
      <c r="AV286" s="15" t="s">
        <v>147</v>
      </c>
      <c r="AW286" s="15" t="s">
        <v>32</v>
      </c>
      <c r="AX286" s="15" t="s">
        <v>84</v>
      </c>
      <c r="AY286" s="191" t="s">
        <v>139</v>
      </c>
    </row>
    <row r="287" spans="1:65" s="2" customFormat="1" ht="21.75" customHeight="1">
      <c r="A287" s="32"/>
      <c r="B287" s="160"/>
      <c r="C287" s="161" t="s">
        <v>427</v>
      </c>
      <c r="D287" s="161" t="s">
        <v>142</v>
      </c>
      <c r="E287" s="162" t="s">
        <v>428</v>
      </c>
      <c r="F287" s="163" t="s">
        <v>429</v>
      </c>
      <c r="G287" s="164" t="s">
        <v>145</v>
      </c>
      <c r="H287" s="165">
        <v>116.92</v>
      </c>
      <c r="I287" s="166"/>
      <c r="J287" s="167">
        <f>ROUND(I287*H287,2)</f>
        <v>0</v>
      </c>
      <c r="K287" s="163" t="s">
        <v>146</v>
      </c>
      <c r="L287" s="33"/>
      <c r="M287" s="168" t="s">
        <v>1</v>
      </c>
      <c r="N287" s="169" t="s">
        <v>41</v>
      </c>
      <c r="O287" s="58"/>
      <c r="P287" s="170">
        <f>O287*H287</f>
        <v>0</v>
      </c>
      <c r="Q287" s="170">
        <v>1.25E-3</v>
      </c>
      <c r="R287" s="170">
        <f>Q287*H287</f>
        <v>0.14615</v>
      </c>
      <c r="S287" s="170">
        <v>0</v>
      </c>
      <c r="T287" s="17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2" t="s">
        <v>231</v>
      </c>
      <c r="AT287" s="172" t="s">
        <v>142</v>
      </c>
      <c r="AU287" s="172" t="s">
        <v>86</v>
      </c>
      <c r="AY287" s="17" t="s">
        <v>139</v>
      </c>
      <c r="BE287" s="173">
        <f>IF(N287="základní",J287,0)</f>
        <v>0</v>
      </c>
      <c r="BF287" s="173">
        <f>IF(N287="snížená",J287,0)</f>
        <v>0</v>
      </c>
      <c r="BG287" s="173">
        <f>IF(N287="zákl. přenesená",J287,0)</f>
        <v>0</v>
      </c>
      <c r="BH287" s="173">
        <f>IF(N287="sníž. přenesená",J287,0)</f>
        <v>0</v>
      </c>
      <c r="BI287" s="173">
        <f>IF(N287="nulová",J287,0)</f>
        <v>0</v>
      </c>
      <c r="BJ287" s="17" t="s">
        <v>84</v>
      </c>
      <c r="BK287" s="173">
        <f>ROUND(I287*H287,2)</f>
        <v>0</v>
      </c>
      <c r="BL287" s="17" t="s">
        <v>231</v>
      </c>
      <c r="BM287" s="172" t="s">
        <v>430</v>
      </c>
    </row>
    <row r="288" spans="1:65" s="13" customFormat="1">
      <c r="B288" s="174"/>
      <c r="D288" s="175" t="s">
        <v>149</v>
      </c>
      <c r="E288" s="176" t="s">
        <v>1</v>
      </c>
      <c r="F288" s="177" t="s">
        <v>431</v>
      </c>
      <c r="H288" s="176" t="s">
        <v>1</v>
      </c>
      <c r="I288" s="178"/>
      <c r="L288" s="174"/>
      <c r="M288" s="179"/>
      <c r="N288" s="180"/>
      <c r="O288" s="180"/>
      <c r="P288" s="180"/>
      <c r="Q288" s="180"/>
      <c r="R288" s="180"/>
      <c r="S288" s="180"/>
      <c r="T288" s="181"/>
      <c r="AT288" s="176" t="s">
        <v>149</v>
      </c>
      <c r="AU288" s="176" t="s">
        <v>86</v>
      </c>
      <c r="AV288" s="13" t="s">
        <v>84</v>
      </c>
      <c r="AW288" s="13" t="s">
        <v>32</v>
      </c>
      <c r="AX288" s="13" t="s">
        <v>76</v>
      </c>
      <c r="AY288" s="176" t="s">
        <v>139</v>
      </c>
    </row>
    <row r="289" spans="1:65" s="14" customFormat="1">
      <c r="B289" s="182"/>
      <c r="D289" s="175" t="s">
        <v>149</v>
      </c>
      <c r="E289" s="183" t="s">
        <v>1</v>
      </c>
      <c r="F289" s="184" t="s">
        <v>432</v>
      </c>
      <c r="H289" s="185">
        <v>116.92</v>
      </c>
      <c r="I289" s="186"/>
      <c r="L289" s="182"/>
      <c r="M289" s="187"/>
      <c r="N289" s="188"/>
      <c r="O289" s="188"/>
      <c r="P289" s="188"/>
      <c r="Q289" s="188"/>
      <c r="R289" s="188"/>
      <c r="S289" s="188"/>
      <c r="T289" s="189"/>
      <c r="AT289" s="183" t="s">
        <v>149</v>
      </c>
      <c r="AU289" s="183" t="s">
        <v>86</v>
      </c>
      <c r="AV289" s="14" t="s">
        <v>86</v>
      </c>
      <c r="AW289" s="14" t="s">
        <v>32</v>
      </c>
      <c r="AX289" s="14" t="s">
        <v>84</v>
      </c>
      <c r="AY289" s="183" t="s">
        <v>139</v>
      </c>
    </row>
    <row r="290" spans="1:65" s="2" customFormat="1" ht="16.5" customHeight="1">
      <c r="A290" s="32"/>
      <c r="B290" s="160"/>
      <c r="C290" s="198" t="s">
        <v>433</v>
      </c>
      <c r="D290" s="198" t="s">
        <v>163</v>
      </c>
      <c r="E290" s="199" t="s">
        <v>434</v>
      </c>
      <c r="F290" s="200" t="s">
        <v>435</v>
      </c>
      <c r="G290" s="201" t="s">
        <v>145</v>
      </c>
      <c r="H290" s="202">
        <v>122.76600000000001</v>
      </c>
      <c r="I290" s="203"/>
      <c r="J290" s="204">
        <f>ROUND(I290*H290,2)</f>
        <v>0</v>
      </c>
      <c r="K290" s="200" t="s">
        <v>166</v>
      </c>
      <c r="L290" s="205"/>
      <c r="M290" s="206" t="s">
        <v>1</v>
      </c>
      <c r="N290" s="207" t="s">
        <v>41</v>
      </c>
      <c r="O290" s="58"/>
      <c r="P290" s="170">
        <f>O290*H290</f>
        <v>0</v>
      </c>
      <c r="Q290" s="170">
        <v>8.0000000000000002E-3</v>
      </c>
      <c r="R290" s="170">
        <f>Q290*H290</f>
        <v>0.98212800000000011</v>
      </c>
      <c r="S290" s="170">
        <v>0</v>
      </c>
      <c r="T290" s="17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2" t="s">
        <v>307</v>
      </c>
      <c r="AT290" s="172" t="s">
        <v>163</v>
      </c>
      <c r="AU290" s="172" t="s">
        <v>86</v>
      </c>
      <c r="AY290" s="17" t="s">
        <v>139</v>
      </c>
      <c r="BE290" s="173">
        <f>IF(N290="základní",J290,0)</f>
        <v>0</v>
      </c>
      <c r="BF290" s="173">
        <f>IF(N290="snížená",J290,0)</f>
        <v>0</v>
      </c>
      <c r="BG290" s="173">
        <f>IF(N290="zákl. přenesená",J290,0)</f>
        <v>0</v>
      </c>
      <c r="BH290" s="173">
        <f>IF(N290="sníž. přenesená",J290,0)</f>
        <v>0</v>
      </c>
      <c r="BI290" s="173">
        <f>IF(N290="nulová",J290,0)</f>
        <v>0</v>
      </c>
      <c r="BJ290" s="17" t="s">
        <v>84</v>
      </c>
      <c r="BK290" s="173">
        <f>ROUND(I290*H290,2)</f>
        <v>0</v>
      </c>
      <c r="BL290" s="17" t="s">
        <v>231</v>
      </c>
      <c r="BM290" s="172" t="s">
        <v>436</v>
      </c>
    </row>
    <row r="291" spans="1:65" s="14" customFormat="1">
      <c r="B291" s="182"/>
      <c r="D291" s="175" t="s">
        <v>149</v>
      </c>
      <c r="F291" s="184" t="s">
        <v>437</v>
      </c>
      <c r="H291" s="185">
        <v>122.76600000000001</v>
      </c>
      <c r="I291" s="186"/>
      <c r="L291" s="182"/>
      <c r="M291" s="187"/>
      <c r="N291" s="188"/>
      <c r="O291" s="188"/>
      <c r="P291" s="188"/>
      <c r="Q291" s="188"/>
      <c r="R291" s="188"/>
      <c r="S291" s="188"/>
      <c r="T291" s="189"/>
      <c r="AT291" s="183" t="s">
        <v>149</v>
      </c>
      <c r="AU291" s="183" t="s">
        <v>86</v>
      </c>
      <c r="AV291" s="14" t="s">
        <v>86</v>
      </c>
      <c r="AW291" s="14" t="s">
        <v>3</v>
      </c>
      <c r="AX291" s="14" t="s">
        <v>84</v>
      </c>
      <c r="AY291" s="183" t="s">
        <v>139</v>
      </c>
    </row>
    <row r="292" spans="1:65" s="2" customFormat="1" ht="16.5" customHeight="1">
      <c r="A292" s="32"/>
      <c r="B292" s="160"/>
      <c r="C292" s="161" t="s">
        <v>438</v>
      </c>
      <c r="D292" s="161" t="s">
        <v>142</v>
      </c>
      <c r="E292" s="162" t="s">
        <v>439</v>
      </c>
      <c r="F292" s="163" t="s">
        <v>575</v>
      </c>
      <c r="G292" s="164" t="s">
        <v>160</v>
      </c>
      <c r="H292" s="165">
        <v>4</v>
      </c>
      <c r="I292" s="166"/>
      <c r="J292" s="167">
        <f>ROUND(I292*H292,2)</f>
        <v>0</v>
      </c>
      <c r="K292" s="163" t="s">
        <v>1</v>
      </c>
      <c r="L292" s="33"/>
      <c r="M292" s="168" t="s">
        <v>1</v>
      </c>
      <c r="N292" s="169" t="s">
        <v>41</v>
      </c>
      <c r="O292" s="58"/>
      <c r="P292" s="170">
        <f>O292*H292</f>
        <v>0</v>
      </c>
      <c r="Q292" s="170">
        <v>6.9999999999999994E-5</v>
      </c>
      <c r="R292" s="170">
        <f>Q292*H292</f>
        <v>2.7999999999999998E-4</v>
      </c>
      <c r="S292" s="170">
        <v>0</v>
      </c>
      <c r="T292" s="171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2" t="s">
        <v>231</v>
      </c>
      <c r="AT292" s="172" t="s">
        <v>142</v>
      </c>
      <c r="AU292" s="172" t="s">
        <v>86</v>
      </c>
      <c r="AY292" s="17" t="s">
        <v>139</v>
      </c>
      <c r="BE292" s="173">
        <f>IF(N292="základní",J292,0)</f>
        <v>0</v>
      </c>
      <c r="BF292" s="173">
        <f>IF(N292="snížená",J292,0)</f>
        <v>0</v>
      </c>
      <c r="BG292" s="173">
        <f>IF(N292="zákl. přenesená",J292,0)</f>
        <v>0</v>
      </c>
      <c r="BH292" s="173">
        <f>IF(N292="sníž. přenesená",J292,0)</f>
        <v>0</v>
      </c>
      <c r="BI292" s="173">
        <f>IF(N292="nulová",J292,0)</f>
        <v>0</v>
      </c>
      <c r="BJ292" s="17" t="s">
        <v>84</v>
      </c>
      <c r="BK292" s="173">
        <f>ROUND(I292*H292,2)</f>
        <v>0</v>
      </c>
      <c r="BL292" s="17" t="s">
        <v>231</v>
      </c>
      <c r="BM292" s="172" t="s">
        <v>440</v>
      </c>
    </row>
    <row r="293" spans="1:65" s="2" customFormat="1" ht="21.75" customHeight="1">
      <c r="A293" s="32"/>
      <c r="B293" s="160"/>
      <c r="C293" s="198" t="s">
        <v>441</v>
      </c>
      <c r="D293" s="198" t="s">
        <v>163</v>
      </c>
      <c r="E293" s="199" t="s">
        <v>442</v>
      </c>
      <c r="F293" s="200" t="s">
        <v>574</v>
      </c>
      <c r="G293" s="201" t="s">
        <v>160</v>
      </c>
      <c r="H293" s="202">
        <v>4</v>
      </c>
      <c r="I293" s="203"/>
      <c r="J293" s="204">
        <f>ROUND(I293*H293,2)</f>
        <v>0</v>
      </c>
      <c r="K293" s="200" t="s">
        <v>1</v>
      </c>
      <c r="L293" s="205"/>
      <c r="M293" s="206" t="s">
        <v>1</v>
      </c>
      <c r="N293" s="207" t="s">
        <v>41</v>
      </c>
      <c r="O293" s="58"/>
      <c r="P293" s="170">
        <f>O293*H293</f>
        <v>0</v>
      </c>
      <c r="Q293" s="170">
        <v>4.1999999999999997E-3</v>
      </c>
      <c r="R293" s="170">
        <f>Q293*H293</f>
        <v>1.6799999999999999E-2</v>
      </c>
      <c r="S293" s="170">
        <v>0</v>
      </c>
      <c r="T293" s="171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2" t="s">
        <v>307</v>
      </c>
      <c r="AT293" s="172" t="s">
        <v>163</v>
      </c>
      <c r="AU293" s="172" t="s">
        <v>86</v>
      </c>
      <c r="AY293" s="17" t="s">
        <v>139</v>
      </c>
      <c r="BE293" s="173">
        <f>IF(N293="základní",J293,0)</f>
        <v>0</v>
      </c>
      <c r="BF293" s="173">
        <f>IF(N293="snížená",J293,0)</f>
        <v>0</v>
      </c>
      <c r="BG293" s="173">
        <f>IF(N293="zákl. přenesená",J293,0)</f>
        <v>0</v>
      </c>
      <c r="BH293" s="173">
        <f>IF(N293="sníž. přenesená",J293,0)</f>
        <v>0</v>
      </c>
      <c r="BI293" s="173">
        <f>IF(N293="nulová",J293,0)</f>
        <v>0</v>
      </c>
      <c r="BJ293" s="17" t="s">
        <v>84</v>
      </c>
      <c r="BK293" s="173">
        <f>ROUND(I293*H293,2)</f>
        <v>0</v>
      </c>
      <c r="BL293" s="17" t="s">
        <v>231</v>
      </c>
      <c r="BM293" s="172" t="s">
        <v>443</v>
      </c>
    </row>
    <row r="294" spans="1:65" s="2" customFormat="1" ht="21.75" customHeight="1">
      <c r="A294" s="32"/>
      <c r="B294" s="160"/>
      <c r="C294" s="161" t="s">
        <v>444</v>
      </c>
      <c r="D294" s="161" t="s">
        <v>142</v>
      </c>
      <c r="E294" s="162" t="s">
        <v>445</v>
      </c>
      <c r="F294" s="163" t="s">
        <v>446</v>
      </c>
      <c r="G294" s="164" t="s">
        <v>354</v>
      </c>
      <c r="H294" s="165">
        <v>1.145</v>
      </c>
      <c r="I294" s="166"/>
      <c r="J294" s="167">
        <f>ROUND(I294*H294,2)</f>
        <v>0</v>
      </c>
      <c r="K294" s="163" t="s">
        <v>146</v>
      </c>
      <c r="L294" s="33"/>
      <c r="M294" s="168" t="s">
        <v>1</v>
      </c>
      <c r="N294" s="169" t="s">
        <v>41</v>
      </c>
      <c r="O294" s="58"/>
      <c r="P294" s="170">
        <f>O294*H294</f>
        <v>0</v>
      </c>
      <c r="Q294" s="170">
        <v>0</v>
      </c>
      <c r="R294" s="170">
        <f>Q294*H294</f>
        <v>0</v>
      </c>
      <c r="S294" s="170">
        <v>0</v>
      </c>
      <c r="T294" s="171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2" t="s">
        <v>231</v>
      </c>
      <c r="AT294" s="172" t="s">
        <v>142</v>
      </c>
      <c r="AU294" s="172" t="s">
        <v>86</v>
      </c>
      <c r="AY294" s="17" t="s">
        <v>139</v>
      </c>
      <c r="BE294" s="173">
        <f>IF(N294="základní",J294,0)</f>
        <v>0</v>
      </c>
      <c r="BF294" s="173">
        <f>IF(N294="snížená",J294,0)</f>
        <v>0</v>
      </c>
      <c r="BG294" s="173">
        <f>IF(N294="zákl. přenesená",J294,0)</f>
        <v>0</v>
      </c>
      <c r="BH294" s="173">
        <f>IF(N294="sníž. přenesená",J294,0)</f>
        <v>0</v>
      </c>
      <c r="BI294" s="173">
        <f>IF(N294="nulová",J294,0)</f>
        <v>0</v>
      </c>
      <c r="BJ294" s="17" t="s">
        <v>84</v>
      </c>
      <c r="BK294" s="173">
        <f>ROUND(I294*H294,2)</f>
        <v>0</v>
      </c>
      <c r="BL294" s="17" t="s">
        <v>231</v>
      </c>
      <c r="BM294" s="172" t="s">
        <v>447</v>
      </c>
    </row>
    <row r="295" spans="1:65" s="12" customFormat="1" ht="22.75" customHeight="1">
      <c r="B295" s="147"/>
      <c r="D295" s="148" t="s">
        <v>75</v>
      </c>
      <c r="E295" s="158" t="s">
        <v>448</v>
      </c>
      <c r="F295" s="158" t="s">
        <v>449</v>
      </c>
      <c r="I295" s="150"/>
      <c r="J295" s="159">
        <f>BK295</f>
        <v>0</v>
      </c>
      <c r="L295" s="147"/>
      <c r="M295" s="152"/>
      <c r="N295" s="153"/>
      <c r="O295" s="153"/>
      <c r="P295" s="154">
        <f>SUM(P296:P302)</f>
        <v>0</v>
      </c>
      <c r="Q295" s="153"/>
      <c r="R295" s="154">
        <f>SUM(R296:R302)</f>
        <v>3.6436299999999998E-2</v>
      </c>
      <c r="S295" s="153"/>
      <c r="T295" s="155">
        <f>SUM(T296:T302)</f>
        <v>0</v>
      </c>
      <c r="AR295" s="148" t="s">
        <v>86</v>
      </c>
      <c r="AT295" s="156" t="s">
        <v>75</v>
      </c>
      <c r="AU295" s="156" t="s">
        <v>84</v>
      </c>
      <c r="AY295" s="148" t="s">
        <v>139</v>
      </c>
      <c r="BK295" s="157">
        <f>SUM(BK296:BK302)</f>
        <v>0</v>
      </c>
    </row>
    <row r="296" spans="1:65" s="2" customFormat="1" ht="21.75" customHeight="1">
      <c r="A296" s="32"/>
      <c r="B296" s="160"/>
      <c r="C296" s="161" t="s">
        <v>450</v>
      </c>
      <c r="D296" s="161" t="s">
        <v>142</v>
      </c>
      <c r="E296" s="162" t="s">
        <v>451</v>
      </c>
      <c r="F296" s="163" t="s">
        <v>452</v>
      </c>
      <c r="G296" s="164" t="s">
        <v>145</v>
      </c>
      <c r="H296" s="165">
        <v>5.7380000000000004</v>
      </c>
      <c r="I296" s="166"/>
      <c r="J296" s="167">
        <f>ROUND(I296*H296,2)</f>
        <v>0</v>
      </c>
      <c r="K296" s="163" t="s">
        <v>1</v>
      </c>
      <c r="L296" s="33"/>
      <c r="M296" s="168" t="s">
        <v>1</v>
      </c>
      <c r="N296" s="169" t="s">
        <v>41</v>
      </c>
      <c r="O296" s="58"/>
      <c r="P296" s="170">
        <f>O296*H296</f>
        <v>0</v>
      </c>
      <c r="Q296" s="170">
        <v>6.3499999999999997E-3</v>
      </c>
      <c r="R296" s="170">
        <f>Q296*H296</f>
        <v>3.6436299999999998E-2</v>
      </c>
      <c r="S296" s="170">
        <v>0</v>
      </c>
      <c r="T296" s="171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2" t="s">
        <v>231</v>
      </c>
      <c r="AT296" s="172" t="s">
        <v>142</v>
      </c>
      <c r="AU296" s="172" t="s">
        <v>86</v>
      </c>
      <c r="AY296" s="17" t="s">
        <v>139</v>
      </c>
      <c r="BE296" s="173">
        <f>IF(N296="základní",J296,0)</f>
        <v>0</v>
      </c>
      <c r="BF296" s="173">
        <f>IF(N296="snížená",J296,0)</f>
        <v>0</v>
      </c>
      <c r="BG296" s="173">
        <f>IF(N296="zákl. přenesená",J296,0)</f>
        <v>0</v>
      </c>
      <c r="BH296" s="173">
        <f>IF(N296="sníž. přenesená",J296,0)</f>
        <v>0</v>
      </c>
      <c r="BI296" s="173">
        <f>IF(N296="nulová",J296,0)</f>
        <v>0</v>
      </c>
      <c r="BJ296" s="17" t="s">
        <v>84</v>
      </c>
      <c r="BK296" s="173">
        <f>ROUND(I296*H296,2)</f>
        <v>0</v>
      </c>
      <c r="BL296" s="17" t="s">
        <v>231</v>
      </c>
      <c r="BM296" s="172" t="s">
        <v>453</v>
      </c>
    </row>
    <row r="297" spans="1:65" s="14" customFormat="1">
      <c r="B297" s="182"/>
      <c r="D297" s="175" t="s">
        <v>149</v>
      </c>
      <c r="E297" s="183" t="s">
        <v>1</v>
      </c>
      <c r="F297" s="184" t="s">
        <v>454</v>
      </c>
      <c r="H297" s="185">
        <v>0.51300000000000001</v>
      </c>
      <c r="I297" s="186"/>
      <c r="L297" s="182"/>
      <c r="M297" s="187"/>
      <c r="N297" s="188"/>
      <c r="O297" s="188"/>
      <c r="P297" s="188"/>
      <c r="Q297" s="188"/>
      <c r="R297" s="188"/>
      <c r="S297" s="188"/>
      <c r="T297" s="189"/>
      <c r="AT297" s="183" t="s">
        <v>149</v>
      </c>
      <c r="AU297" s="183" t="s">
        <v>86</v>
      </c>
      <c r="AV297" s="14" t="s">
        <v>86</v>
      </c>
      <c r="AW297" s="14" t="s">
        <v>32</v>
      </c>
      <c r="AX297" s="14" t="s">
        <v>76</v>
      </c>
      <c r="AY297" s="183" t="s">
        <v>139</v>
      </c>
    </row>
    <row r="298" spans="1:65" s="14" customFormat="1">
      <c r="B298" s="182"/>
      <c r="D298" s="175" t="s">
        <v>149</v>
      </c>
      <c r="E298" s="183" t="s">
        <v>1</v>
      </c>
      <c r="F298" s="184" t="s">
        <v>455</v>
      </c>
      <c r="H298" s="185">
        <v>0.22500000000000001</v>
      </c>
      <c r="I298" s="186"/>
      <c r="L298" s="182"/>
      <c r="M298" s="187"/>
      <c r="N298" s="188"/>
      <c r="O298" s="188"/>
      <c r="P298" s="188"/>
      <c r="Q298" s="188"/>
      <c r="R298" s="188"/>
      <c r="S298" s="188"/>
      <c r="T298" s="189"/>
      <c r="AT298" s="183" t="s">
        <v>149</v>
      </c>
      <c r="AU298" s="183" t="s">
        <v>86</v>
      </c>
      <c r="AV298" s="14" t="s">
        <v>86</v>
      </c>
      <c r="AW298" s="14" t="s">
        <v>32</v>
      </c>
      <c r="AX298" s="14" t="s">
        <v>76</v>
      </c>
      <c r="AY298" s="183" t="s">
        <v>139</v>
      </c>
    </row>
    <row r="299" spans="1:65" s="14" customFormat="1">
      <c r="B299" s="182"/>
      <c r="D299" s="175" t="s">
        <v>149</v>
      </c>
      <c r="E299" s="183" t="s">
        <v>1</v>
      </c>
      <c r="F299" s="184" t="s">
        <v>456</v>
      </c>
      <c r="H299" s="185">
        <v>4</v>
      </c>
      <c r="I299" s="186"/>
      <c r="L299" s="182"/>
      <c r="M299" s="187"/>
      <c r="N299" s="188"/>
      <c r="O299" s="188"/>
      <c r="P299" s="188"/>
      <c r="Q299" s="188"/>
      <c r="R299" s="188"/>
      <c r="S299" s="188"/>
      <c r="T299" s="189"/>
      <c r="AT299" s="183" t="s">
        <v>149</v>
      </c>
      <c r="AU299" s="183" t="s">
        <v>86</v>
      </c>
      <c r="AV299" s="14" t="s">
        <v>86</v>
      </c>
      <c r="AW299" s="14" t="s">
        <v>32</v>
      </c>
      <c r="AX299" s="14" t="s">
        <v>76</v>
      </c>
      <c r="AY299" s="183" t="s">
        <v>139</v>
      </c>
    </row>
    <row r="300" spans="1:65" s="14" customFormat="1">
      <c r="B300" s="182"/>
      <c r="D300" s="175" t="s">
        <v>149</v>
      </c>
      <c r="E300" s="183" t="s">
        <v>1</v>
      </c>
      <c r="F300" s="184" t="s">
        <v>457</v>
      </c>
      <c r="H300" s="185">
        <v>0.2</v>
      </c>
      <c r="I300" s="186"/>
      <c r="L300" s="182"/>
      <c r="M300" s="187"/>
      <c r="N300" s="188"/>
      <c r="O300" s="188"/>
      <c r="P300" s="188"/>
      <c r="Q300" s="188"/>
      <c r="R300" s="188"/>
      <c r="S300" s="188"/>
      <c r="T300" s="189"/>
      <c r="AT300" s="183" t="s">
        <v>149</v>
      </c>
      <c r="AU300" s="183" t="s">
        <v>86</v>
      </c>
      <c r="AV300" s="14" t="s">
        <v>86</v>
      </c>
      <c r="AW300" s="14" t="s">
        <v>32</v>
      </c>
      <c r="AX300" s="14" t="s">
        <v>76</v>
      </c>
      <c r="AY300" s="183" t="s">
        <v>139</v>
      </c>
    </row>
    <row r="301" spans="1:65" s="14" customFormat="1">
      <c r="B301" s="182"/>
      <c r="D301" s="175" t="s">
        <v>149</v>
      </c>
      <c r="E301" s="183" t="s">
        <v>1</v>
      </c>
      <c r="F301" s="184" t="s">
        <v>458</v>
      </c>
      <c r="H301" s="185">
        <v>0.8</v>
      </c>
      <c r="I301" s="186"/>
      <c r="L301" s="182"/>
      <c r="M301" s="187"/>
      <c r="N301" s="188"/>
      <c r="O301" s="188"/>
      <c r="P301" s="188"/>
      <c r="Q301" s="188"/>
      <c r="R301" s="188"/>
      <c r="S301" s="188"/>
      <c r="T301" s="189"/>
      <c r="AT301" s="183" t="s">
        <v>149</v>
      </c>
      <c r="AU301" s="183" t="s">
        <v>86</v>
      </c>
      <c r="AV301" s="14" t="s">
        <v>86</v>
      </c>
      <c r="AW301" s="14" t="s">
        <v>32</v>
      </c>
      <c r="AX301" s="14" t="s">
        <v>76</v>
      </c>
      <c r="AY301" s="183" t="s">
        <v>139</v>
      </c>
    </row>
    <row r="302" spans="1:65" s="15" customFormat="1">
      <c r="B302" s="190"/>
      <c r="D302" s="175" t="s">
        <v>149</v>
      </c>
      <c r="E302" s="191" t="s">
        <v>1</v>
      </c>
      <c r="F302" s="192" t="s">
        <v>156</v>
      </c>
      <c r="H302" s="193">
        <v>5.7379999999999995</v>
      </c>
      <c r="I302" s="194"/>
      <c r="L302" s="190"/>
      <c r="M302" s="195"/>
      <c r="N302" s="196"/>
      <c r="O302" s="196"/>
      <c r="P302" s="196"/>
      <c r="Q302" s="196"/>
      <c r="R302" s="196"/>
      <c r="S302" s="196"/>
      <c r="T302" s="197"/>
      <c r="AT302" s="191" t="s">
        <v>149</v>
      </c>
      <c r="AU302" s="191" t="s">
        <v>86</v>
      </c>
      <c r="AV302" s="15" t="s">
        <v>147</v>
      </c>
      <c r="AW302" s="15" t="s">
        <v>32</v>
      </c>
      <c r="AX302" s="15" t="s">
        <v>84</v>
      </c>
      <c r="AY302" s="191" t="s">
        <v>139</v>
      </c>
    </row>
    <row r="303" spans="1:65" s="12" customFormat="1" ht="22.75" customHeight="1">
      <c r="B303" s="147"/>
      <c r="D303" s="148" t="s">
        <v>75</v>
      </c>
      <c r="E303" s="158" t="s">
        <v>459</v>
      </c>
      <c r="F303" s="158" t="s">
        <v>460</v>
      </c>
      <c r="I303" s="150"/>
      <c r="J303" s="159">
        <f>BK303</f>
        <v>0</v>
      </c>
      <c r="L303" s="147"/>
      <c r="M303" s="152"/>
      <c r="N303" s="153"/>
      <c r="O303" s="153"/>
      <c r="P303" s="154">
        <f>SUM(P304:P318)</f>
        <v>0</v>
      </c>
      <c r="Q303" s="153"/>
      <c r="R303" s="154">
        <f>SUM(R304:R318)</f>
        <v>0.24238980000000002</v>
      </c>
      <c r="S303" s="153"/>
      <c r="T303" s="155">
        <f>SUM(T304:T318)</f>
        <v>0</v>
      </c>
      <c r="AR303" s="148" t="s">
        <v>86</v>
      </c>
      <c r="AT303" s="156" t="s">
        <v>75</v>
      </c>
      <c r="AU303" s="156" t="s">
        <v>84</v>
      </c>
      <c r="AY303" s="148" t="s">
        <v>139</v>
      </c>
      <c r="BK303" s="157">
        <f>SUM(BK304:BK318)</f>
        <v>0</v>
      </c>
    </row>
    <row r="304" spans="1:65" s="2" customFormat="1" ht="16.5" customHeight="1">
      <c r="A304" s="32"/>
      <c r="B304" s="160"/>
      <c r="C304" s="161" t="s">
        <v>461</v>
      </c>
      <c r="D304" s="161" t="s">
        <v>142</v>
      </c>
      <c r="E304" s="162" t="s">
        <v>462</v>
      </c>
      <c r="F304" s="163" t="s">
        <v>463</v>
      </c>
      <c r="G304" s="164" t="s">
        <v>145</v>
      </c>
      <c r="H304" s="165">
        <v>11.43</v>
      </c>
      <c r="I304" s="166"/>
      <c r="J304" s="167">
        <f>ROUND(I304*H304,2)</f>
        <v>0</v>
      </c>
      <c r="K304" s="163" t="s">
        <v>146</v>
      </c>
      <c r="L304" s="33"/>
      <c r="M304" s="168" t="s">
        <v>1</v>
      </c>
      <c r="N304" s="169" t="s">
        <v>41</v>
      </c>
      <c r="O304" s="58"/>
      <c r="P304" s="170">
        <f>O304*H304</f>
        <v>0</v>
      </c>
      <c r="Q304" s="170">
        <v>2.9999999999999997E-4</v>
      </c>
      <c r="R304" s="170">
        <f>Q304*H304</f>
        <v>3.4289999999999998E-3</v>
      </c>
      <c r="S304" s="170">
        <v>0</v>
      </c>
      <c r="T304" s="171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2" t="s">
        <v>231</v>
      </c>
      <c r="AT304" s="172" t="s">
        <v>142</v>
      </c>
      <c r="AU304" s="172" t="s">
        <v>86</v>
      </c>
      <c r="AY304" s="17" t="s">
        <v>139</v>
      </c>
      <c r="BE304" s="173">
        <f>IF(N304="základní",J304,0)</f>
        <v>0</v>
      </c>
      <c r="BF304" s="173">
        <f>IF(N304="snížená",J304,0)</f>
        <v>0</v>
      </c>
      <c r="BG304" s="173">
        <f>IF(N304="zákl. přenesená",J304,0)</f>
        <v>0</v>
      </c>
      <c r="BH304" s="173">
        <f>IF(N304="sníž. přenesená",J304,0)</f>
        <v>0</v>
      </c>
      <c r="BI304" s="173">
        <f>IF(N304="nulová",J304,0)</f>
        <v>0</v>
      </c>
      <c r="BJ304" s="17" t="s">
        <v>84</v>
      </c>
      <c r="BK304" s="173">
        <f>ROUND(I304*H304,2)</f>
        <v>0</v>
      </c>
      <c r="BL304" s="17" t="s">
        <v>231</v>
      </c>
      <c r="BM304" s="172" t="s">
        <v>464</v>
      </c>
    </row>
    <row r="305" spans="1:65" s="2" customFormat="1" ht="21.75" customHeight="1">
      <c r="A305" s="32"/>
      <c r="B305" s="160"/>
      <c r="C305" s="161" t="s">
        <v>465</v>
      </c>
      <c r="D305" s="161" t="s">
        <v>142</v>
      </c>
      <c r="E305" s="162" t="s">
        <v>466</v>
      </c>
      <c r="F305" s="163" t="s">
        <v>467</v>
      </c>
      <c r="G305" s="164" t="s">
        <v>145</v>
      </c>
      <c r="H305" s="165">
        <v>11.43</v>
      </c>
      <c r="I305" s="166"/>
      <c r="J305" s="167">
        <f>ROUND(I305*H305,2)</f>
        <v>0</v>
      </c>
      <c r="K305" s="163" t="s">
        <v>146</v>
      </c>
      <c r="L305" s="33"/>
      <c r="M305" s="168" t="s">
        <v>1</v>
      </c>
      <c r="N305" s="169" t="s">
        <v>41</v>
      </c>
      <c r="O305" s="58"/>
      <c r="P305" s="170">
        <f>O305*H305</f>
        <v>0</v>
      </c>
      <c r="Q305" s="170">
        <v>1.5E-3</v>
      </c>
      <c r="R305" s="170">
        <f>Q305*H305</f>
        <v>1.7145000000000001E-2</v>
      </c>
      <c r="S305" s="170">
        <v>0</v>
      </c>
      <c r="T305" s="171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2" t="s">
        <v>231</v>
      </c>
      <c r="AT305" s="172" t="s">
        <v>142</v>
      </c>
      <c r="AU305" s="172" t="s">
        <v>86</v>
      </c>
      <c r="AY305" s="17" t="s">
        <v>139</v>
      </c>
      <c r="BE305" s="173">
        <f>IF(N305="základní",J305,0)</f>
        <v>0</v>
      </c>
      <c r="BF305" s="173">
        <f>IF(N305="snížená",J305,0)</f>
        <v>0</v>
      </c>
      <c r="BG305" s="173">
        <f>IF(N305="zákl. přenesená",J305,0)</f>
        <v>0</v>
      </c>
      <c r="BH305" s="173">
        <f>IF(N305="sníž. přenesená",J305,0)</f>
        <v>0</v>
      </c>
      <c r="BI305" s="173">
        <f>IF(N305="nulová",J305,0)</f>
        <v>0</v>
      </c>
      <c r="BJ305" s="17" t="s">
        <v>84</v>
      </c>
      <c r="BK305" s="173">
        <f>ROUND(I305*H305,2)</f>
        <v>0</v>
      </c>
      <c r="BL305" s="17" t="s">
        <v>231</v>
      </c>
      <c r="BM305" s="172" t="s">
        <v>468</v>
      </c>
    </row>
    <row r="306" spans="1:65" s="2" customFormat="1" ht="21.75" customHeight="1">
      <c r="A306" s="32"/>
      <c r="B306" s="160"/>
      <c r="C306" s="161" t="s">
        <v>469</v>
      </c>
      <c r="D306" s="161" t="s">
        <v>142</v>
      </c>
      <c r="E306" s="162" t="s">
        <v>470</v>
      </c>
      <c r="F306" s="163" t="s">
        <v>471</v>
      </c>
      <c r="G306" s="164" t="s">
        <v>145</v>
      </c>
      <c r="H306" s="165">
        <v>11.43</v>
      </c>
      <c r="I306" s="166"/>
      <c r="J306" s="167">
        <f>ROUND(I306*H306,2)</f>
        <v>0</v>
      </c>
      <c r="K306" s="163" t="s">
        <v>146</v>
      </c>
      <c r="L306" s="33"/>
      <c r="M306" s="168" t="s">
        <v>1</v>
      </c>
      <c r="N306" s="169" t="s">
        <v>41</v>
      </c>
      <c r="O306" s="58"/>
      <c r="P306" s="170">
        <f>O306*H306</f>
        <v>0</v>
      </c>
      <c r="Q306" s="170">
        <v>5.1999999999999998E-3</v>
      </c>
      <c r="R306" s="170">
        <f>Q306*H306</f>
        <v>5.9435999999999996E-2</v>
      </c>
      <c r="S306" s="170">
        <v>0</v>
      </c>
      <c r="T306" s="171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2" t="s">
        <v>231</v>
      </c>
      <c r="AT306" s="172" t="s">
        <v>142</v>
      </c>
      <c r="AU306" s="172" t="s">
        <v>86</v>
      </c>
      <c r="AY306" s="17" t="s">
        <v>139</v>
      </c>
      <c r="BE306" s="173">
        <f>IF(N306="základní",J306,0)</f>
        <v>0</v>
      </c>
      <c r="BF306" s="173">
        <f>IF(N306="snížená",J306,0)</f>
        <v>0</v>
      </c>
      <c r="BG306" s="173">
        <f>IF(N306="zákl. přenesená",J306,0)</f>
        <v>0</v>
      </c>
      <c r="BH306" s="173">
        <f>IF(N306="sníž. přenesená",J306,0)</f>
        <v>0</v>
      </c>
      <c r="BI306" s="173">
        <f>IF(N306="nulová",J306,0)</f>
        <v>0</v>
      </c>
      <c r="BJ306" s="17" t="s">
        <v>84</v>
      </c>
      <c r="BK306" s="173">
        <f>ROUND(I306*H306,2)</f>
        <v>0</v>
      </c>
      <c r="BL306" s="17" t="s">
        <v>231</v>
      </c>
      <c r="BM306" s="172" t="s">
        <v>472</v>
      </c>
    </row>
    <row r="307" spans="1:65" s="14" customFormat="1">
      <c r="B307" s="182"/>
      <c r="D307" s="175" t="s">
        <v>149</v>
      </c>
      <c r="E307" s="183" t="s">
        <v>1</v>
      </c>
      <c r="F307" s="184" t="s">
        <v>473</v>
      </c>
      <c r="H307" s="185">
        <v>3.69</v>
      </c>
      <c r="I307" s="186"/>
      <c r="L307" s="182"/>
      <c r="M307" s="187"/>
      <c r="N307" s="188"/>
      <c r="O307" s="188"/>
      <c r="P307" s="188"/>
      <c r="Q307" s="188"/>
      <c r="R307" s="188"/>
      <c r="S307" s="188"/>
      <c r="T307" s="189"/>
      <c r="AT307" s="183" t="s">
        <v>149</v>
      </c>
      <c r="AU307" s="183" t="s">
        <v>86</v>
      </c>
      <c r="AV307" s="14" t="s">
        <v>86</v>
      </c>
      <c r="AW307" s="14" t="s">
        <v>32</v>
      </c>
      <c r="AX307" s="14" t="s">
        <v>76</v>
      </c>
      <c r="AY307" s="183" t="s">
        <v>139</v>
      </c>
    </row>
    <row r="308" spans="1:65" s="14" customFormat="1">
      <c r="B308" s="182"/>
      <c r="D308" s="175" t="s">
        <v>149</v>
      </c>
      <c r="E308" s="183" t="s">
        <v>1</v>
      </c>
      <c r="F308" s="184" t="s">
        <v>474</v>
      </c>
      <c r="H308" s="185">
        <v>7.74</v>
      </c>
      <c r="I308" s="186"/>
      <c r="L308" s="182"/>
      <c r="M308" s="187"/>
      <c r="N308" s="188"/>
      <c r="O308" s="188"/>
      <c r="P308" s="188"/>
      <c r="Q308" s="188"/>
      <c r="R308" s="188"/>
      <c r="S308" s="188"/>
      <c r="T308" s="189"/>
      <c r="AT308" s="183" t="s">
        <v>149</v>
      </c>
      <c r="AU308" s="183" t="s">
        <v>86</v>
      </c>
      <c r="AV308" s="14" t="s">
        <v>86</v>
      </c>
      <c r="AW308" s="14" t="s">
        <v>32</v>
      </c>
      <c r="AX308" s="14" t="s">
        <v>76</v>
      </c>
      <c r="AY308" s="183" t="s">
        <v>139</v>
      </c>
    </row>
    <row r="309" spans="1:65" s="15" customFormat="1">
      <c r="B309" s="190"/>
      <c r="D309" s="175" t="s">
        <v>149</v>
      </c>
      <c r="E309" s="191" t="s">
        <v>1</v>
      </c>
      <c r="F309" s="192" t="s">
        <v>156</v>
      </c>
      <c r="H309" s="193">
        <v>11.43</v>
      </c>
      <c r="I309" s="194"/>
      <c r="L309" s="190"/>
      <c r="M309" s="195"/>
      <c r="N309" s="196"/>
      <c r="O309" s="196"/>
      <c r="P309" s="196"/>
      <c r="Q309" s="196"/>
      <c r="R309" s="196"/>
      <c r="S309" s="196"/>
      <c r="T309" s="197"/>
      <c r="AT309" s="191" t="s">
        <v>149</v>
      </c>
      <c r="AU309" s="191" t="s">
        <v>86</v>
      </c>
      <c r="AV309" s="15" t="s">
        <v>147</v>
      </c>
      <c r="AW309" s="15" t="s">
        <v>32</v>
      </c>
      <c r="AX309" s="15" t="s">
        <v>84</v>
      </c>
      <c r="AY309" s="191" t="s">
        <v>139</v>
      </c>
    </row>
    <row r="310" spans="1:65" s="2" customFormat="1" ht="16.5" customHeight="1">
      <c r="A310" s="32"/>
      <c r="B310" s="160"/>
      <c r="C310" s="198" t="s">
        <v>475</v>
      </c>
      <c r="D310" s="198" t="s">
        <v>163</v>
      </c>
      <c r="E310" s="199" t="s">
        <v>476</v>
      </c>
      <c r="F310" s="200" t="s">
        <v>477</v>
      </c>
      <c r="G310" s="201" t="s">
        <v>145</v>
      </c>
      <c r="H310" s="202">
        <v>12.573</v>
      </c>
      <c r="I310" s="203"/>
      <c r="J310" s="204">
        <f>ROUND(I310*H310,2)</f>
        <v>0</v>
      </c>
      <c r="K310" s="200" t="s">
        <v>166</v>
      </c>
      <c r="L310" s="205"/>
      <c r="M310" s="206" t="s">
        <v>1</v>
      </c>
      <c r="N310" s="207" t="s">
        <v>41</v>
      </c>
      <c r="O310" s="58"/>
      <c r="P310" s="170">
        <f>O310*H310</f>
        <v>0</v>
      </c>
      <c r="Q310" s="170">
        <v>1.26E-2</v>
      </c>
      <c r="R310" s="170">
        <f>Q310*H310</f>
        <v>0.1584198</v>
      </c>
      <c r="S310" s="170">
        <v>0</v>
      </c>
      <c r="T310" s="171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2" t="s">
        <v>307</v>
      </c>
      <c r="AT310" s="172" t="s">
        <v>163</v>
      </c>
      <c r="AU310" s="172" t="s">
        <v>86</v>
      </c>
      <c r="AY310" s="17" t="s">
        <v>139</v>
      </c>
      <c r="BE310" s="173">
        <f>IF(N310="základní",J310,0)</f>
        <v>0</v>
      </c>
      <c r="BF310" s="173">
        <f>IF(N310="snížená",J310,0)</f>
        <v>0</v>
      </c>
      <c r="BG310" s="173">
        <f>IF(N310="zákl. přenesená",J310,0)</f>
        <v>0</v>
      </c>
      <c r="BH310" s="173">
        <f>IF(N310="sníž. přenesená",J310,0)</f>
        <v>0</v>
      </c>
      <c r="BI310" s="173">
        <f>IF(N310="nulová",J310,0)</f>
        <v>0</v>
      </c>
      <c r="BJ310" s="17" t="s">
        <v>84</v>
      </c>
      <c r="BK310" s="173">
        <f>ROUND(I310*H310,2)</f>
        <v>0</v>
      </c>
      <c r="BL310" s="17" t="s">
        <v>231</v>
      </c>
      <c r="BM310" s="172" t="s">
        <v>478</v>
      </c>
    </row>
    <row r="311" spans="1:65" s="14" customFormat="1">
      <c r="B311" s="182"/>
      <c r="D311" s="175" t="s">
        <v>149</v>
      </c>
      <c r="F311" s="184" t="s">
        <v>479</v>
      </c>
      <c r="H311" s="185">
        <v>12.573</v>
      </c>
      <c r="I311" s="186"/>
      <c r="L311" s="182"/>
      <c r="M311" s="187"/>
      <c r="N311" s="188"/>
      <c r="O311" s="188"/>
      <c r="P311" s="188"/>
      <c r="Q311" s="188"/>
      <c r="R311" s="188"/>
      <c r="S311" s="188"/>
      <c r="T311" s="189"/>
      <c r="AT311" s="183" t="s">
        <v>149</v>
      </c>
      <c r="AU311" s="183" t="s">
        <v>86</v>
      </c>
      <c r="AV311" s="14" t="s">
        <v>86</v>
      </c>
      <c r="AW311" s="14" t="s">
        <v>3</v>
      </c>
      <c r="AX311" s="14" t="s">
        <v>84</v>
      </c>
      <c r="AY311" s="183" t="s">
        <v>139</v>
      </c>
    </row>
    <row r="312" spans="1:65" s="2" customFormat="1" ht="21.75" customHeight="1">
      <c r="A312" s="32"/>
      <c r="B312" s="160"/>
      <c r="C312" s="161" t="s">
        <v>480</v>
      </c>
      <c r="D312" s="161" t="s">
        <v>142</v>
      </c>
      <c r="E312" s="162" t="s">
        <v>481</v>
      </c>
      <c r="F312" s="163" t="s">
        <v>482</v>
      </c>
      <c r="G312" s="164" t="s">
        <v>145</v>
      </c>
      <c r="H312" s="165">
        <v>11.43</v>
      </c>
      <c r="I312" s="166"/>
      <c r="J312" s="167">
        <f>ROUND(I312*H312,2)</f>
        <v>0</v>
      </c>
      <c r="K312" s="163" t="s">
        <v>146</v>
      </c>
      <c r="L312" s="33"/>
      <c r="M312" s="168" t="s">
        <v>1</v>
      </c>
      <c r="N312" s="169" t="s">
        <v>41</v>
      </c>
      <c r="O312" s="58"/>
      <c r="P312" s="170">
        <f>O312*H312</f>
        <v>0</v>
      </c>
      <c r="Q312" s="170">
        <v>0</v>
      </c>
      <c r="R312" s="170">
        <f>Q312*H312</f>
        <v>0</v>
      </c>
      <c r="S312" s="170">
        <v>0</v>
      </c>
      <c r="T312" s="171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2" t="s">
        <v>231</v>
      </c>
      <c r="AT312" s="172" t="s">
        <v>142</v>
      </c>
      <c r="AU312" s="172" t="s">
        <v>86</v>
      </c>
      <c r="AY312" s="17" t="s">
        <v>139</v>
      </c>
      <c r="BE312" s="173">
        <f>IF(N312="základní",J312,0)</f>
        <v>0</v>
      </c>
      <c r="BF312" s="173">
        <f>IF(N312="snížená",J312,0)</f>
        <v>0</v>
      </c>
      <c r="BG312" s="173">
        <f>IF(N312="zákl. přenesená",J312,0)</f>
        <v>0</v>
      </c>
      <c r="BH312" s="173">
        <f>IF(N312="sníž. přenesená",J312,0)</f>
        <v>0</v>
      </c>
      <c r="BI312" s="173">
        <f>IF(N312="nulová",J312,0)</f>
        <v>0</v>
      </c>
      <c r="BJ312" s="17" t="s">
        <v>84</v>
      </c>
      <c r="BK312" s="173">
        <f>ROUND(I312*H312,2)</f>
        <v>0</v>
      </c>
      <c r="BL312" s="17" t="s">
        <v>231</v>
      </c>
      <c r="BM312" s="172" t="s">
        <v>483</v>
      </c>
    </row>
    <row r="313" spans="1:65" s="2" customFormat="1" ht="21.75" customHeight="1">
      <c r="A313" s="32"/>
      <c r="B313" s="160"/>
      <c r="C313" s="161" t="s">
        <v>484</v>
      </c>
      <c r="D313" s="161" t="s">
        <v>142</v>
      </c>
      <c r="E313" s="162" t="s">
        <v>485</v>
      </c>
      <c r="F313" s="163" t="s">
        <v>486</v>
      </c>
      <c r="G313" s="164" t="s">
        <v>145</v>
      </c>
      <c r="H313" s="165">
        <v>11.43</v>
      </c>
      <c r="I313" s="166"/>
      <c r="J313" s="167">
        <f>ROUND(I313*H313,2)</f>
        <v>0</v>
      </c>
      <c r="K313" s="163" t="s">
        <v>146</v>
      </c>
      <c r="L313" s="33"/>
      <c r="M313" s="168" t="s">
        <v>1</v>
      </c>
      <c r="N313" s="169" t="s">
        <v>41</v>
      </c>
      <c r="O313" s="58"/>
      <c r="P313" s="170">
        <f>O313*H313</f>
        <v>0</v>
      </c>
      <c r="Q313" s="170">
        <v>0</v>
      </c>
      <c r="R313" s="170">
        <f>Q313*H313</f>
        <v>0</v>
      </c>
      <c r="S313" s="170">
        <v>0</v>
      </c>
      <c r="T313" s="171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2" t="s">
        <v>231</v>
      </c>
      <c r="AT313" s="172" t="s">
        <v>142</v>
      </c>
      <c r="AU313" s="172" t="s">
        <v>86</v>
      </c>
      <c r="AY313" s="17" t="s">
        <v>139</v>
      </c>
      <c r="BE313" s="173">
        <f>IF(N313="základní",J313,0)</f>
        <v>0</v>
      </c>
      <c r="BF313" s="173">
        <f>IF(N313="snížená",J313,0)</f>
        <v>0</v>
      </c>
      <c r="BG313" s="173">
        <f>IF(N313="zákl. přenesená",J313,0)</f>
        <v>0</v>
      </c>
      <c r="BH313" s="173">
        <f>IF(N313="sníž. přenesená",J313,0)</f>
        <v>0</v>
      </c>
      <c r="BI313" s="173">
        <f>IF(N313="nulová",J313,0)</f>
        <v>0</v>
      </c>
      <c r="BJ313" s="17" t="s">
        <v>84</v>
      </c>
      <c r="BK313" s="173">
        <f>ROUND(I313*H313,2)</f>
        <v>0</v>
      </c>
      <c r="BL313" s="17" t="s">
        <v>231</v>
      </c>
      <c r="BM313" s="172" t="s">
        <v>487</v>
      </c>
    </row>
    <row r="314" spans="1:65" s="2" customFormat="1" ht="21.75" customHeight="1">
      <c r="A314" s="32"/>
      <c r="B314" s="160"/>
      <c r="C314" s="161" t="s">
        <v>488</v>
      </c>
      <c r="D314" s="161" t="s">
        <v>142</v>
      </c>
      <c r="E314" s="162" t="s">
        <v>489</v>
      </c>
      <c r="F314" s="163" t="s">
        <v>490</v>
      </c>
      <c r="G314" s="164" t="s">
        <v>145</v>
      </c>
      <c r="H314" s="165">
        <v>11.43</v>
      </c>
      <c r="I314" s="166"/>
      <c r="J314" s="167">
        <f>ROUND(I314*H314,2)</f>
        <v>0</v>
      </c>
      <c r="K314" s="163" t="s">
        <v>146</v>
      </c>
      <c r="L314" s="33"/>
      <c r="M314" s="168" t="s">
        <v>1</v>
      </c>
      <c r="N314" s="169" t="s">
        <v>41</v>
      </c>
      <c r="O314" s="58"/>
      <c r="P314" s="170">
        <f>O314*H314</f>
        <v>0</v>
      </c>
      <c r="Q314" s="170">
        <v>0</v>
      </c>
      <c r="R314" s="170">
        <f>Q314*H314</f>
        <v>0</v>
      </c>
      <c r="S314" s="170">
        <v>0</v>
      </c>
      <c r="T314" s="171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2" t="s">
        <v>231</v>
      </c>
      <c r="AT314" s="172" t="s">
        <v>142</v>
      </c>
      <c r="AU314" s="172" t="s">
        <v>86</v>
      </c>
      <c r="AY314" s="17" t="s">
        <v>139</v>
      </c>
      <c r="BE314" s="173">
        <f>IF(N314="základní",J314,0)</f>
        <v>0</v>
      </c>
      <c r="BF314" s="173">
        <f>IF(N314="snížená",J314,0)</f>
        <v>0</v>
      </c>
      <c r="BG314" s="173">
        <f>IF(N314="zákl. přenesená",J314,0)</f>
        <v>0</v>
      </c>
      <c r="BH314" s="173">
        <f>IF(N314="sníž. přenesená",J314,0)</f>
        <v>0</v>
      </c>
      <c r="BI314" s="173">
        <f>IF(N314="nulová",J314,0)</f>
        <v>0</v>
      </c>
      <c r="BJ314" s="17" t="s">
        <v>84</v>
      </c>
      <c r="BK314" s="173">
        <f>ROUND(I314*H314,2)</f>
        <v>0</v>
      </c>
      <c r="BL314" s="17" t="s">
        <v>231</v>
      </c>
      <c r="BM314" s="172" t="s">
        <v>491</v>
      </c>
    </row>
    <row r="315" spans="1:65" s="2" customFormat="1" ht="16.5" customHeight="1">
      <c r="A315" s="32"/>
      <c r="B315" s="160"/>
      <c r="C315" s="161" t="s">
        <v>492</v>
      </c>
      <c r="D315" s="161" t="s">
        <v>142</v>
      </c>
      <c r="E315" s="162" t="s">
        <v>493</v>
      </c>
      <c r="F315" s="163" t="s">
        <v>494</v>
      </c>
      <c r="G315" s="164" t="s">
        <v>188</v>
      </c>
      <c r="H315" s="165">
        <v>3.6</v>
      </c>
      <c r="I315" s="166"/>
      <c r="J315" s="167">
        <f>ROUND(I315*H315,2)</f>
        <v>0</v>
      </c>
      <c r="K315" s="163" t="s">
        <v>146</v>
      </c>
      <c r="L315" s="33"/>
      <c r="M315" s="168" t="s">
        <v>1</v>
      </c>
      <c r="N315" s="169" t="s">
        <v>41</v>
      </c>
      <c r="O315" s="58"/>
      <c r="P315" s="170">
        <f>O315*H315</f>
        <v>0</v>
      </c>
      <c r="Q315" s="170">
        <v>5.5000000000000003E-4</v>
      </c>
      <c r="R315" s="170">
        <f>Q315*H315</f>
        <v>1.98E-3</v>
      </c>
      <c r="S315" s="170">
        <v>0</v>
      </c>
      <c r="T315" s="171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2" t="s">
        <v>231</v>
      </c>
      <c r="AT315" s="172" t="s">
        <v>142</v>
      </c>
      <c r="AU315" s="172" t="s">
        <v>86</v>
      </c>
      <c r="AY315" s="17" t="s">
        <v>139</v>
      </c>
      <c r="BE315" s="173">
        <f>IF(N315="základní",J315,0)</f>
        <v>0</v>
      </c>
      <c r="BF315" s="173">
        <f>IF(N315="snížená",J315,0)</f>
        <v>0</v>
      </c>
      <c r="BG315" s="173">
        <f>IF(N315="zákl. přenesená",J315,0)</f>
        <v>0</v>
      </c>
      <c r="BH315" s="173">
        <f>IF(N315="sníž. přenesená",J315,0)</f>
        <v>0</v>
      </c>
      <c r="BI315" s="173">
        <f>IF(N315="nulová",J315,0)</f>
        <v>0</v>
      </c>
      <c r="BJ315" s="17" t="s">
        <v>84</v>
      </c>
      <c r="BK315" s="173">
        <f>ROUND(I315*H315,2)</f>
        <v>0</v>
      </c>
      <c r="BL315" s="17" t="s">
        <v>231</v>
      </c>
      <c r="BM315" s="172" t="s">
        <v>495</v>
      </c>
    </row>
    <row r="316" spans="1:65" s="14" customFormat="1">
      <c r="B316" s="182"/>
      <c r="D316" s="175" t="s">
        <v>149</v>
      </c>
      <c r="E316" s="183" t="s">
        <v>1</v>
      </c>
      <c r="F316" s="184" t="s">
        <v>496</v>
      </c>
      <c r="H316" s="185">
        <v>3.6</v>
      </c>
      <c r="I316" s="186"/>
      <c r="L316" s="182"/>
      <c r="M316" s="187"/>
      <c r="N316" s="188"/>
      <c r="O316" s="188"/>
      <c r="P316" s="188"/>
      <c r="Q316" s="188"/>
      <c r="R316" s="188"/>
      <c r="S316" s="188"/>
      <c r="T316" s="189"/>
      <c r="AT316" s="183" t="s">
        <v>149</v>
      </c>
      <c r="AU316" s="183" t="s">
        <v>86</v>
      </c>
      <c r="AV316" s="14" t="s">
        <v>86</v>
      </c>
      <c r="AW316" s="14" t="s">
        <v>32</v>
      </c>
      <c r="AX316" s="14" t="s">
        <v>84</v>
      </c>
      <c r="AY316" s="183" t="s">
        <v>139</v>
      </c>
    </row>
    <row r="317" spans="1:65" s="2" customFormat="1" ht="16.5" customHeight="1">
      <c r="A317" s="32"/>
      <c r="B317" s="160"/>
      <c r="C317" s="161" t="s">
        <v>497</v>
      </c>
      <c r="D317" s="161" t="s">
        <v>142</v>
      </c>
      <c r="E317" s="162" t="s">
        <v>498</v>
      </c>
      <c r="F317" s="163" t="s">
        <v>499</v>
      </c>
      <c r="G317" s="164" t="s">
        <v>188</v>
      </c>
      <c r="H317" s="165">
        <v>3.6</v>
      </c>
      <c r="I317" s="166"/>
      <c r="J317" s="167">
        <f>ROUND(I317*H317,2)</f>
        <v>0</v>
      </c>
      <c r="K317" s="163" t="s">
        <v>146</v>
      </c>
      <c r="L317" s="33"/>
      <c r="M317" s="168" t="s">
        <v>1</v>
      </c>
      <c r="N317" s="169" t="s">
        <v>41</v>
      </c>
      <c r="O317" s="58"/>
      <c r="P317" s="170">
        <f>O317*H317</f>
        <v>0</v>
      </c>
      <c r="Q317" s="170">
        <v>5.5000000000000003E-4</v>
      </c>
      <c r="R317" s="170">
        <f>Q317*H317</f>
        <v>1.98E-3</v>
      </c>
      <c r="S317" s="170">
        <v>0</v>
      </c>
      <c r="T317" s="171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2" t="s">
        <v>231</v>
      </c>
      <c r="AT317" s="172" t="s">
        <v>142</v>
      </c>
      <c r="AU317" s="172" t="s">
        <v>86</v>
      </c>
      <c r="AY317" s="17" t="s">
        <v>139</v>
      </c>
      <c r="BE317" s="173">
        <f>IF(N317="základní",J317,0)</f>
        <v>0</v>
      </c>
      <c r="BF317" s="173">
        <f>IF(N317="snížená",J317,0)</f>
        <v>0</v>
      </c>
      <c r="BG317" s="173">
        <f>IF(N317="zákl. přenesená",J317,0)</f>
        <v>0</v>
      </c>
      <c r="BH317" s="173">
        <f>IF(N317="sníž. přenesená",J317,0)</f>
        <v>0</v>
      </c>
      <c r="BI317" s="173">
        <f>IF(N317="nulová",J317,0)</f>
        <v>0</v>
      </c>
      <c r="BJ317" s="17" t="s">
        <v>84</v>
      </c>
      <c r="BK317" s="173">
        <f>ROUND(I317*H317,2)</f>
        <v>0</v>
      </c>
      <c r="BL317" s="17" t="s">
        <v>231</v>
      </c>
      <c r="BM317" s="172" t="s">
        <v>500</v>
      </c>
    </row>
    <row r="318" spans="1:65" s="2" customFormat="1" ht="21.75" customHeight="1">
      <c r="A318" s="32"/>
      <c r="B318" s="160"/>
      <c r="C318" s="161" t="s">
        <v>501</v>
      </c>
      <c r="D318" s="161" t="s">
        <v>142</v>
      </c>
      <c r="E318" s="162" t="s">
        <v>502</v>
      </c>
      <c r="F318" s="163" t="s">
        <v>503</v>
      </c>
      <c r="G318" s="164" t="s">
        <v>504</v>
      </c>
      <c r="H318" s="208"/>
      <c r="I318" s="166"/>
      <c r="J318" s="167">
        <f>ROUND(I318*H318,2)</f>
        <v>0</v>
      </c>
      <c r="K318" s="163" t="s">
        <v>146</v>
      </c>
      <c r="L318" s="33"/>
      <c r="M318" s="168" t="s">
        <v>1</v>
      </c>
      <c r="N318" s="169" t="s">
        <v>41</v>
      </c>
      <c r="O318" s="58"/>
      <c r="P318" s="170">
        <f>O318*H318</f>
        <v>0</v>
      </c>
      <c r="Q318" s="170">
        <v>0</v>
      </c>
      <c r="R318" s="170">
        <f>Q318*H318</f>
        <v>0</v>
      </c>
      <c r="S318" s="170">
        <v>0</v>
      </c>
      <c r="T318" s="171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2" t="s">
        <v>231</v>
      </c>
      <c r="AT318" s="172" t="s">
        <v>142</v>
      </c>
      <c r="AU318" s="172" t="s">
        <v>86</v>
      </c>
      <c r="AY318" s="17" t="s">
        <v>139</v>
      </c>
      <c r="BE318" s="173">
        <f>IF(N318="základní",J318,0)</f>
        <v>0</v>
      </c>
      <c r="BF318" s="173">
        <f>IF(N318="snížená",J318,0)</f>
        <v>0</v>
      </c>
      <c r="BG318" s="173">
        <f>IF(N318="zákl. přenesená",J318,0)</f>
        <v>0</v>
      </c>
      <c r="BH318" s="173">
        <f>IF(N318="sníž. přenesená",J318,0)</f>
        <v>0</v>
      </c>
      <c r="BI318" s="173">
        <f>IF(N318="nulová",J318,0)</f>
        <v>0</v>
      </c>
      <c r="BJ318" s="17" t="s">
        <v>84</v>
      </c>
      <c r="BK318" s="173">
        <f>ROUND(I318*H318,2)</f>
        <v>0</v>
      </c>
      <c r="BL318" s="17" t="s">
        <v>231</v>
      </c>
      <c r="BM318" s="172" t="s">
        <v>505</v>
      </c>
    </row>
    <row r="319" spans="1:65" s="12" customFormat="1" ht="22.75" customHeight="1">
      <c r="B319" s="147"/>
      <c r="D319" s="148" t="s">
        <v>75</v>
      </c>
      <c r="E319" s="158" t="s">
        <v>506</v>
      </c>
      <c r="F319" s="158" t="s">
        <v>507</v>
      </c>
      <c r="I319" s="150"/>
      <c r="J319" s="159">
        <f>BK319</f>
        <v>0</v>
      </c>
      <c r="L319" s="147"/>
      <c r="M319" s="152"/>
      <c r="N319" s="153"/>
      <c r="O319" s="153"/>
      <c r="P319" s="154">
        <f>SUM(P320:P332)</f>
        <v>0</v>
      </c>
      <c r="Q319" s="153"/>
      <c r="R319" s="154">
        <f>SUM(R320:R332)</f>
        <v>0.13027936000000001</v>
      </c>
      <c r="S319" s="153"/>
      <c r="T319" s="155">
        <f>SUM(T320:T332)</f>
        <v>0</v>
      </c>
      <c r="AR319" s="148" t="s">
        <v>86</v>
      </c>
      <c r="AT319" s="156" t="s">
        <v>75</v>
      </c>
      <c r="AU319" s="156" t="s">
        <v>84</v>
      </c>
      <c r="AY319" s="148" t="s">
        <v>139</v>
      </c>
      <c r="BK319" s="157">
        <f>SUM(BK320:BK332)</f>
        <v>0</v>
      </c>
    </row>
    <row r="320" spans="1:65" s="2" customFormat="1" ht="21.75" customHeight="1">
      <c r="A320" s="32"/>
      <c r="B320" s="160"/>
      <c r="C320" s="161" t="s">
        <v>508</v>
      </c>
      <c r="D320" s="161" t="s">
        <v>142</v>
      </c>
      <c r="E320" s="162" t="s">
        <v>509</v>
      </c>
      <c r="F320" s="163" t="s">
        <v>510</v>
      </c>
      <c r="G320" s="164" t="s">
        <v>145</v>
      </c>
      <c r="H320" s="165">
        <v>407.12299999999999</v>
      </c>
      <c r="I320" s="166"/>
      <c r="J320" s="167">
        <f>ROUND(I320*H320,2)</f>
        <v>0</v>
      </c>
      <c r="K320" s="163" t="s">
        <v>146</v>
      </c>
      <c r="L320" s="33"/>
      <c r="M320" s="168" t="s">
        <v>1</v>
      </c>
      <c r="N320" s="169" t="s">
        <v>41</v>
      </c>
      <c r="O320" s="58"/>
      <c r="P320" s="170">
        <f>O320*H320</f>
        <v>0</v>
      </c>
      <c r="Q320" s="170">
        <v>3.2000000000000003E-4</v>
      </c>
      <c r="R320" s="170">
        <f>Q320*H320</f>
        <v>0.13027936000000001</v>
      </c>
      <c r="S320" s="170">
        <v>0</v>
      </c>
      <c r="T320" s="171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2" t="s">
        <v>231</v>
      </c>
      <c r="AT320" s="172" t="s">
        <v>142</v>
      </c>
      <c r="AU320" s="172" t="s">
        <v>86</v>
      </c>
      <c r="AY320" s="17" t="s">
        <v>139</v>
      </c>
      <c r="BE320" s="173">
        <f>IF(N320="základní",J320,0)</f>
        <v>0</v>
      </c>
      <c r="BF320" s="173">
        <f>IF(N320="snížená",J320,0)</f>
        <v>0</v>
      </c>
      <c r="BG320" s="173">
        <f>IF(N320="zákl. přenesená",J320,0)</f>
        <v>0</v>
      </c>
      <c r="BH320" s="173">
        <f>IF(N320="sníž. přenesená",J320,0)</f>
        <v>0</v>
      </c>
      <c r="BI320" s="173">
        <f>IF(N320="nulová",J320,0)</f>
        <v>0</v>
      </c>
      <c r="BJ320" s="17" t="s">
        <v>84</v>
      </c>
      <c r="BK320" s="173">
        <f>ROUND(I320*H320,2)</f>
        <v>0</v>
      </c>
      <c r="BL320" s="17" t="s">
        <v>231</v>
      </c>
      <c r="BM320" s="172" t="s">
        <v>511</v>
      </c>
    </row>
    <row r="321" spans="1:65" s="13" customFormat="1">
      <c r="B321" s="174"/>
      <c r="D321" s="175" t="s">
        <v>149</v>
      </c>
      <c r="E321" s="176" t="s">
        <v>1</v>
      </c>
      <c r="F321" s="177" t="s">
        <v>512</v>
      </c>
      <c r="H321" s="176" t="s">
        <v>1</v>
      </c>
      <c r="I321" s="178"/>
      <c r="L321" s="174"/>
      <c r="M321" s="179"/>
      <c r="N321" s="180"/>
      <c r="O321" s="180"/>
      <c r="P321" s="180"/>
      <c r="Q321" s="180"/>
      <c r="R321" s="180"/>
      <c r="S321" s="180"/>
      <c r="T321" s="181"/>
      <c r="AT321" s="176" t="s">
        <v>149</v>
      </c>
      <c r="AU321" s="176" t="s">
        <v>86</v>
      </c>
      <c r="AV321" s="13" t="s">
        <v>84</v>
      </c>
      <c r="AW321" s="13" t="s">
        <v>32</v>
      </c>
      <c r="AX321" s="13" t="s">
        <v>76</v>
      </c>
      <c r="AY321" s="176" t="s">
        <v>139</v>
      </c>
    </row>
    <row r="322" spans="1:65" s="14" customFormat="1">
      <c r="B322" s="182"/>
      <c r="D322" s="175" t="s">
        <v>149</v>
      </c>
      <c r="E322" s="183" t="s">
        <v>1</v>
      </c>
      <c r="F322" s="184" t="s">
        <v>513</v>
      </c>
      <c r="H322" s="185">
        <v>27.18</v>
      </c>
      <c r="I322" s="186"/>
      <c r="L322" s="182"/>
      <c r="M322" s="187"/>
      <c r="N322" s="188"/>
      <c r="O322" s="188"/>
      <c r="P322" s="188"/>
      <c r="Q322" s="188"/>
      <c r="R322" s="188"/>
      <c r="S322" s="188"/>
      <c r="T322" s="189"/>
      <c r="AT322" s="183" t="s">
        <v>149</v>
      </c>
      <c r="AU322" s="183" t="s">
        <v>86</v>
      </c>
      <c r="AV322" s="14" t="s">
        <v>86</v>
      </c>
      <c r="AW322" s="14" t="s">
        <v>32</v>
      </c>
      <c r="AX322" s="14" t="s">
        <v>76</v>
      </c>
      <c r="AY322" s="183" t="s">
        <v>139</v>
      </c>
    </row>
    <row r="323" spans="1:65" s="14" customFormat="1">
      <c r="B323" s="182"/>
      <c r="D323" s="175" t="s">
        <v>149</v>
      </c>
      <c r="E323" s="183" t="s">
        <v>1</v>
      </c>
      <c r="F323" s="184" t="s">
        <v>514</v>
      </c>
      <c r="H323" s="185">
        <v>68.057000000000002</v>
      </c>
      <c r="I323" s="186"/>
      <c r="L323" s="182"/>
      <c r="M323" s="187"/>
      <c r="N323" s="188"/>
      <c r="O323" s="188"/>
      <c r="P323" s="188"/>
      <c r="Q323" s="188"/>
      <c r="R323" s="188"/>
      <c r="S323" s="188"/>
      <c r="T323" s="189"/>
      <c r="AT323" s="183" t="s">
        <v>149</v>
      </c>
      <c r="AU323" s="183" t="s">
        <v>86</v>
      </c>
      <c r="AV323" s="14" t="s">
        <v>86</v>
      </c>
      <c r="AW323" s="14" t="s">
        <v>32</v>
      </c>
      <c r="AX323" s="14" t="s">
        <v>76</v>
      </c>
      <c r="AY323" s="183" t="s">
        <v>139</v>
      </c>
    </row>
    <row r="324" spans="1:65" s="14" customFormat="1">
      <c r="B324" s="182"/>
      <c r="D324" s="175" t="s">
        <v>149</v>
      </c>
      <c r="E324" s="183" t="s">
        <v>1</v>
      </c>
      <c r="F324" s="184" t="s">
        <v>515</v>
      </c>
      <c r="H324" s="185">
        <v>14.24</v>
      </c>
      <c r="I324" s="186"/>
      <c r="L324" s="182"/>
      <c r="M324" s="187"/>
      <c r="N324" s="188"/>
      <c r="O324" s="188"/>
      <c r="P324" s="188"/>
      <c r="Q324" s="188"/>
      <c r="R324" s="188"/>
      <c r="S324" s="188"/>
      <c r="T324" s="189"/>
      <c r="AT324" s="183" t="s">
        <v>149</v>
      </c>
      <c r="AU324" s="183" t="s">
        <v>86</v>
      </c>
      <c r="AV324" s="14" t="s">
        <v>86</v>
      </c>
      <c r="AW324" s="14" t="s">
        <v>32</v>
      </c>
      <c r="AX324" s="14" t="s">
        <v>76</v>
      </c>
      <c r="AY324" s="183" t="s">
        <v>139</v>
      </c>
    </row>
    <row r="325" spans="1:65" s="14" customFormat="1">
      <c r="B325" s="182"/>
      <c r="D325" s="175" t="s">
        <v>149</v>
      </c>
      <c r="E325" s="183" t="s">
        <v>1</v>
      </c>
      <c r="F325" s="184" t="s">
        <v>516</v>
      </c>
      <c r="H325" s="185">
        <v>59.18</v>
      </c>
      <c r="I325" s="186"/>
      <c r="L325" s="182"/>
      <c r="M325" s="187"/>
      <c r="N325" s="188"/>
      <c r="O325" s="188"/>
      <c r="P325" s="188"/>
      <c r="Q325" s="188"/>
      <c r="R325" s="188"/>
      <c r="S325" s="188"/>
      <c r="T325" s="189"/>
      <c r="AT325" s="183" t="s">
        <v>149</v>
      </c>
      <c r="AU325" s="183" t="s">
        <v>86</v>
      </c>
      <c r="AV325" s="14" t="s">
        <v>86</v>
      </c>
      <c r="AW325" s="14" t="s">
        <v>32</v>
      </c>
      <c r="AX325" s="14" t="s">
        <v>76</v>
      </c>
      <c r="AY325" s="183" t="s">
        <v>139</v>
      </c>
    </row>
    <row r="326" spans="1:65" s="13" customFormat="1">
      <c r="B326" s="174"/>
      <c r="D326" s="175" t="s">
        <v>149</v>
      </c>
      <c r="E326" s="176" t="s">
        <v>1</v>
      </c>
      <c r="F326" s="177" t="s">
        <v>517</v>
      </c>
      <c r="H326" s="176" t="s">
        <v>1</v>
      </c>
      <c r="I326" s="178"/>
      <c r="L326" s="174"/>
      <c r="M326" s="179"/>
      <c r="N326" s="180"/>
      <c r="O326" s="180"/>
      <c r="P326" s="180"/>
      <c r="Q326" s="180"/>
      <c r="R326" s="180"/>
      <c r="S326" s="180"/>
      <c r="T326" s="181"/>
      <c r="AT326" s="176" t="s">
        <v>149</v>
      </c>
      <c r="AU326" s="176" t="s">
        <v>86</v>
      </c>
      <c r="AV326" s="13" t="s">
        <v>84</v>
      </c>
      <c r="AW326" s="13" t="s">
        <v>32</v>
      </c>
      <c r="AX326" s="13" t="s">
        <v>76</v>
      </c>
      <c r="AY326" s="176" t="s">
        <v>139</v>
      </c>
    </row>
    <row r="327" spans="1:65" s="14" customFormat="1">
      <c r="B327" s="182"/>
      <c r="D327" s="175" t="s">
        <v>149</v>
      </c>
      <c r="E327" s="183" t="s">
        <v>1</v>
      </c>
      <c r="F327" s="184" t="s">
        <v>518</v>
      </c>
      <c r="H327" s="185">
        <v>138.18199999999999</v>
      </c>
      <c r="I327" s="186"/>
      <c r="L327" s="182"/>
      <c r="M327" s="187"/>
      <c r="N327" s="188"/>
      <c r="O327" s="188"/>
      <c r="P327" s="188"/>
      <c r="Q327" s="188"/>
      <c r="R327" s="188"/>
      <c r="S327" s="188"/>
      <c r="T327" s="189"/>
      <c r="AT327" s="183" t="s">
        <v>149</v>
      </c>
      <c r="AU327" s="183" t="s">
        <v>86</v>
      </c>
      <c r="AV327" s="14" t="s">
        <v>86</v>
      </c>
      <c r="AW327" s="14" t="s">
        <v>32</v>
      </c>
      <c r="AX327" s="14" t="s">
        <v>76</v>
      </c>
      <c r="AY327" s="183" t="s">
        <v>139</v>
      </c>
    </row>
    <row r="328" spans="1:65" s="14" customFormat="1">
      <c r="B328" s="182"/>
      <c r="D328" s="175" t="s">
        <v>149</v>
      </c>
      <c r="E328" s="183" t="s">
        <v>1</v>
      </c>
      <c r="F328" s="184" t="s">
        <v>519</v>
      </c>
      <c r="H328" s="185">
        <v>69.046000000000006</v>
      </c>
      <c r="I328" s="186"/>
      <c r="L328" s="182"/>
      <c r="M328" s="187"/>
      <c r="N328" s="188"/>
      <c r="O328" s="188"/>
      <c r="P328" s="188"/>
      <c r="Q328" s="188"/>
      <c r="R328" s="188"/>
      <c r="S328" s="188"/>
      <c r="T328" s="189"/>
      <c r="AT328" s="183" t="s">
        <v>149</v>
      </c>
      <c r="AU328" s="183" t="s">
        <v>86</v>
      </c>
      <c r="AV328" s="14" t="s">
        <v>86</v>
      </c>
      <c r="AW328" s="14" t="s">
        <v>32</v>
      </c>
      <c r="AX328" s="14" t="s">
        <v>76</v>
      </c>
      <c r="AY328" s="183" t="s">
        <v>139</v>
      </c>
    </row>
    <row r="329" spans="1:65" s="13" customFormat="1">
      <c r="B329" s="174"/>
      <c r="D329" s="175" t="s">
        <v>149</v>
      </c>
      <c r="E329" s="176" t="s">
        <v>1</v>
      </c>
      <c r="F329" s="177" t="s">
        <v>178</v>
      </c>
      <c r="H329" s="176" t="s">
        <v>1</v>
      </c>
      <c r="I329" s="178"/>
      <c r="L329" s="174"/>
      <c r="M329" s="179"/>
      <c r="N329" s="180"/>
      <c r="O329" s="180"/>
      <c r="P329" s="180"/>
      <c r="Q329" s="180"/>
      <c r="R329" s="180"/>
      <c r="S329" s="180"/>
      <c r="T329" s="181"/>
      <c r="AT329" s="176" t="s">
        <v>149</v>
      </c>
      <c r="AU329" s="176" t="s">
        <v>86</v>
      </c>
      <c r="AV329" s="13" t="s">
        <v>84</v>
      </c>
      <c r="AW329" s="13" t="s">
        <v>32</v>
      </c>
      <c r="AX329" s="13" t="s">
        <v>76</v>
      </c>
      <c r="AY329" s="176" t="s">
        <v>139</v>
      </c>
    </row>
    <row r="330" spans="1:65" s="14" customFormat="1">
      <c r="B330" s="182"/>
      <c r="D330" s="175" t="s">
        <v>149</v>
      </c>
      <c r="E330" s="183" t="s">
        <v>1</v>
      </c>
      <c r="F330" s="184" t="s">
        <v>520</v>
      </c>
      <c r="H330" s="185">
        <v>11.238</v>
      </c>
      <c r="I330" s="186"/>
      <c r="L330" s="182"/>
      <c r="M330" s="187"/>
      <c r="N330" s="188"/>
      <c r="O330" s="188"/>
      <c r="P330" s="188"/>
      <c r="Q330" s="188"/>
      <c r="R330" s="188"/>
      <c r="S330" s="188"/>
      <c r="T330" s="189"/>
      <c r="AT330" s="183" t="s">
        <v>149</v>
      </c>
      <c r="AU330" s="183" t="s">
        <v>86</v>
      </c>
      <c r="AV330" s="14" t="s">
        <v>86</v>
      </c>
      <c r="AW330" s="14" t="s">
        <v>32</v>
      </c>
      <c r="AX330" s="14" t="s">
        <v>76</v>
      </c>
      <c r="AY330" s="183" t="s">
        <v>139</v>
      </c>
    </row>
    <row r="331" spans="1:65" s="14" customFormat="1">
      <c r="B331" s="182"/>
      <c r="D331" s="175" t="s">
        <v>149</v>
      </c>
      <c r="E331" s="183" t="s">
        <v>1</v>
      </c>
      <c r="F331" s="184" t="s">
        <v>254</v>
      </c>
      <c r="H331" s="185">
        <v>20</v>
      </c>
      <c r="I331" s="186"/>
      <c r="L331" s="182"/>
      <c r="M331" s="187"/>
      <c r="N331" s="188"/>
      <c r="O331" s="188"/>
      <c r="P331" s="188"/>
      <c r="Q331" s="188"/>
      <c r="R331" s="188"/>
      <c r="S331" s="188"/>
      <c r="T331" s="189"/>
      <c r="AT331" s="183" t="s">
        <v>149</v>
      </c>
      <c r="AU331" s="183" t="s">
        <v>86</v>
      </c>
      <c r="AV331" s="14" t="s">
        <v>86</v>
      </c>
      <c r="AW331" s="14" t="s">
        <v>32</v>
      </c>
      <c r="AX331" s="14" t="s">
        <v>76</v>
      </c>
      <c r="AY331" s="183" t="s">
        <v>139</v>
      </c>
    </row>
    <row r="332" spans="1:65" s="15" customFormat="1">
      <c r="B332" s="190"/>
      <c r="D332" s="175" t="s">
        <v>149</v>
      </c>
      <c r="E332" s="191" t="s">
        <v>1</v>
      </c>
      <c r="F332" s="192" t="s">
        <v>156</v>
      </c>
      <c r="H332" s="193">
        <v>407.12299999999993</v>
      </c>
      <c r="I332" s="194"/>
      <c r="L332" s="190"/>
      <c r="M332" s="195"/>
      <c r="N332" s="196"/>
      <c r="O332" s="196"/>
      <c r="P332" s="196"/>
      <c r="Q332" s="196"/>
      <c r="R332" s="196"/>
      <c r="S332" s="196"/>
      <c r="T332" s="197"/>
      <c r="AT332" s="191" t="s">
        <v>149</v>
      </c>
      <c r="AU332" s="191" t="s">
        <v>86</v>
      </c>
      <c r="AV332" s="15" t="s">
        <v>147</v>
      </c>
      <c r="AW332" s="15" t="s">
        <v>32</v>
      </c>
      <c r="AX332" s="15" t="s">
        <v>84</v>
      </c>
      <c r="AY332" s="191" t="s">
        <v>139</v>
      </c>
    </row>
    <row r="333" spans="1:65" s="12" customFormat="1" ht="26" customHeight="1">
      <c r="B333" s="147"/>
      <c r="D333" s="148" t="s">
        <v>75</v>
      </c>
      <c r="E333" s="149" t="s">
        <v>163</v>
      </c>
      <c r="F333" s="149" t="s">
        <v>521</v>
      </c>
      <c r="I333" s="150"/>
      <c r="J333" s="151">
        <f>BK333</f>
        <v>0</v>
      </c>
      <c r="L333" s="147"/>
      <c r="M333" s="152"/>
      <c r="N333" s="153"/>
      <c r="O333" s="153"/>
      <c r="P333" s="154">
        <f>P334+P336</f>
        <v>0</v>
      </c>
      <c r="Q333" s="153"/>
      <c r="R333" s="154">
        <f>R334+R336</f>
        <v>0</v>
      </c>
      <c r="S333" s="153"/>
      <c r="T333" s="155">
        <f>T334+T336</f>
        <v>0</v>
      </c>
      <c r="AR333" s="148" t="s">
        <v>140</v>
      </c>
      <c r="AT333" s="156" t="s">
        <v>75</v>
      </c>
      <c r="AU333" s="156" t="s">
        <v>76</v>
      </c>
      <c r="AY333" s="148" t="s">
        <v>139</v>
      </c>
      <c r="BK333" s="157">
        <f>BK334+BK336</f>
        <v>0</v>
      </c>
    </row>
    <row r="334" spans="1:65" s="12" customFormat="1" ht="22.75" customHeight="1">
      <c r="B334" s="147"/>
      <c r="D334" s="148" t="s">
        <v>75</v>
      </c>
      <c r="E334" s="158" t="s">
        <v>522</v>
      </c>
      <c r="F334" s="158" t="s">
        <v>523</v>
      </c>
      <c r="I334" s="150"/>
      <c r="J334" s="159">
        <f>BK334</f>
        <v>0</v>
      </c>
      <c r="L334" s="147"/>
      <c r="M334" s="152"/>
      <c r="N334" s="153"/>
      <c r="O334" s="153"/>
      <c r="P334" s="154">
        <f>P335</f>
        <v>0</v>
      </c>
      <c r="Q334" s="153"/>
      <c r="R334" s="154">
        <f>R335</f>
        <v>0</v>
      </c>
      <c r="S334" s="153"/>
      <c r="T334" s="155">
        <f>T335</f>
        <v>0</v>
      </c>
      <c r="AR334" s="148" t="s">
        <v>140</v>
      </c>
      <c r="AT334" s="156" t="s">
        <v>75</v>
      </c>
      <c r="AU334" s="156" t="s">
        <v>84</v>
      </c>
      <c r="AY334" s="148" t="s">
        <v>139</v>
      </c>
      <c r="BK334" s="157">
        <f>BK335</f>
        <v>0</v>
      </c>
    </row>
    <row r="335" spans="1:65" s="2" customFormat="1" ht="16.5" customHeight="1">
      <c r="A335" s="32"/>
      <c r="B335" s="160"/>
      <c r="C335" s="161" t="s">
        <v>524</v>
      </c>
      <c r="D335" s="161" t="s">
        <v>142</v>
      </c>
      <c r="E335" s="162" t="s">
        <v>525</v>
      </c>
      <c r="F335" s="163" t="s">
        <v>526</v>
      </c>
      <c r="G335" s="164" t="s">
        <v>160</v>
      </c>
      <c r="H335" s="165">
        <v>1</v>
      </c>
      <c r="I335" s="166"/>
      <c r="J335" s="167">
        <f>ROUND(I335*H335,2)</f>
        <v>0</v>
      </c>
      <c r="K335" s="163" t="s">
        <v>1</v>
      </c>
      <c r="L335" s="33"/>
      <c r="M335" s="168" t="s">
        <v>1</v>
      </c>
      <c r="N335" s="169" t="s">
        <v>41</v>
      </c>
      <c r="O335" s="58"/>
      <c r="P335" s="170">
        <f>O335*H335</f>
        <v>0</v>
      </c>
      <c r="Q335" s="170">
        <v>0</v>
      </c>
      <c r="R335" s="170">
        <f>Q335*H335</f>
        <v>0</v>
      </c>
      <c r="S335" s="170">
        <v>0</v>
      </c>
      <c r="T335" s="171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2" t="s">
        <v>484</v>
      </c>
      <c r="AT335" s="172" t="s">
        <v>142</v>
      </c>
      <c r="AU335" s="172" t="s">
        <v>86</v>
      </c>
      <c r="AY335" s="17" t="s">
        <v>139</v>
      </c>
      <c r="BE335" s="173">
        <f>IF(N335="základní",J335,0)</f>
        <v>0</v>
      </c>
      <c r="BF335" s="173">
        <f>IF(N335="snížená",J335,0)</f>
        <v>0</v>
      </c>
      <c r="BG335" s="173">
        <f>IF(N335="zákl. přenesená",J335,0)</f>
        <v>0</v>
      </c>
      <c r="BH335" s="173">
        <f>IF(N335="sníž. přenesená",J335,0)</f>
        <v>0</v>
      </c>
      <c r="BI335" s="173">
        <f>IF(N335="nulová",J335,0)</f>
        <v>0</v>
      </c>
      <c r="BJ335" s="17" t="s">
        <v>84</v>
      </c>
      <c r="BK335" s="173">
        <f>ROUND(I335*H335,2)</f>
        <v>0</v>
      </c>
      <c r="BL335" s="17" t="s">
        <v>484</v>
      </c>
      <c r="BM335" s="172" t="s">
        <v>527</v>
      </c>
    </row>
    <row r="336" spans="1:65" s="12" customFormat="1" ht="22.75" customHeight="1">
      <c r="B336" s="147"/>
      <c r="D336" s="148" t="s">
        <v>75</v>
      </c>
      <c r="E336" s="158" t="s">
        <v>528</v>
      </c>
      <c r="F336" s="158" t="s">
        <v>529</v>
      </c>
      <c r="I336" s="150"/>
      <c r="J336" s="159">
        <f>BK336</f>
        <v>0</v>
      </c>
      <c r="L336" s="147"/>
      <c r="M336" s="152"/>
      <c r="N336" s="153"/>
      <c r="O336" s="153"/>
      <c r="P336" s="154">
        <f>SUM(P337:P338)</f>
        <v>0</v>
      </c>
      <c r="Q336" s="153"/>
      <c r="R336" s="154">
        <f>SUM(R337:R338)</f>
        <v>0</v>
      </c>
      <c r="S336" s="153"/>
      <c r="T336" s="155">
        <f>SUM(T337:T338)</f>
        <v>0</v>
      </c>
      <c r="AR336" s="148" t="s">
        <v>140</v>
      </c>
      <c r="AT336" s="156" t="s">
        <v>75</v>
      </c>
      <c r="AU336" s="156" t="s">
        <v>84</v>
      </c>
      <c r="AY336" s="148" t="s">
        <v>139</v>
      </c>
      <c r="BK336" s="157">
        <f>SUM(BK337:BK338)</f>
        <v>0</v>
      </c>
    </row>
    <row r="337" spans="1:65" s="2" customFormat="1" ht="21.75" customHeight="1">
      <c r="A337" s="32"/>
      <c r="B337" s="160"/>
      <c r="C337" s="161" t="s">
        <v>530</v>
      </c>
      <c r="D337" s="161" t="s">
        <v>142</v>
      </c>
      <c r="E337" s="162" t="s">
        <v>531</v>
      </c>
      <c r="F337" s="163" t="s">
        <v>532</v>
      </c>
      <c r="G337" s="164" t="s">
        <v>160</v>
      </c>
      <c r="H337" s="165">
        <v>6</v>
      </c>
      <c r="I337" s="166"/>
      <c r="J337" s="167">
        <f>ROUND(I337*H337,2)</f>
        <v>0</v>
      </c>
      <c r="K337" s="163" t="s">
        <v>1</v>
      </c>
      <c r="L337" s="33"/>
      <c r="M337" s="168" t="s">
        <v>1</v>
      </c>
      <c r="N337" s="169" t="s">
        <v>41</v>
      </c>
      <c r="O337" s="58"/>
      <c r="P337" s="170">
        <f>O337*H337</f>
        <v>0</v>
      </c>
      <c r="Q337" s="170">
        <v>0</v>
      </c>
      <c r="R337" s="170">
        <f>Q337*H337</f>
        <v>0</v>
      </c>
      <c r="S337" s="170">
        <v>0</v>
      </c>
      <c r="T337" s="171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2" t="s">
        <v>484</v>
      </c>
      <c r="AT337" s="172" t="s">
        <v>142</v>
      </c>
      <c r="AU337" s="172" t="s">
        <v>86</v>
      </c>
      <c r="AY337" s="17" t="s">
        <v>139</v>
      </c>
      <c r="BE337" s="173">
        <f>IF(N337="základní",J337,0)</f>
        <v>0</v>
      </c>
      <c r="BF337" s="173">
        <f>IF(N337="snížená",J337,0)</f>
        <v>0</v>
      </c>
      <c r="BG337" s="173">
        <f>IF(N337="zákl. přenesená",J337,0)</f>
        <v>0</v>
      </c>
      <c r="BH337" s="173">
        <f>IF(N337="sníž. přenesená",J337,0)</f>
        <v>0</v>
      </c>
      <c r="BI337" s="173">
        <f>IF(N337="nulová",J337,0)</f>
        <v>0</v>
      </c>
      <c r="BJ337" s="17" t="s">
        <v>84</v>
      </c>
      <c r="BK337" s="173">
        <f>ROUND(I337*H337,2)</f>
        <v>0</v>
      </c>
      <c r="BL337" s="17" t="s">
        <v>484</v>
      </c>
      <c r="BM337" s="172" t="s">
        <v>533</v>
      </c>
    </row>
    <row r="338" spans="1:65" s="14" customFormat="1">
      <c r="B338" s="182"/>
      <c r="D338" s="175" t="s">
        <v>149</v>
      </c>
      <c r="E338" s="183" t="s">
        <v>1</v>
      </c>
      <c r="F338" s="184" t="s">
        <v>534</v>
      </c>
      <c r="H338" s="185">
        <v>6</v>
      </c>
      <c r="I338" s="186"/>
      <c r="L338" s="182"/>
      <c r="M338" s="209"/>
      <c r="N338" s="210"/>
      <c r="O338" s="210"/>
      <c r="P338" s="210"/>
      <c r="Q338" s="210"/>
      <c r="R338" s="210"/>
      <c r="S338" s="210"/>
      <c r="T338" s="211"/>
      <c r="AT338" s="183" t="s">
        <v>149</v>
      </c>
      <c r="AU338" s="183" t="s">
        <v>86</v>
      </c>
      <c r="AV338" s="14" t="s">
        <v>86</v>
      </c>
      <c r="AW338" s="14" t="s">
        <v>32</v>
      </c>
      <c r="AX338" s="14" t="s">
        <v>84</v>
      </c>
      <c r="AY338" s="183" t="s">
        <v>139</v>
      </c>
    </row>
    <row r="339" spans="1:65" s="2" customFormat="1" ht="7" customHeight="1">
      <c r="A339" s="32"/>
      <c r="B339" s="47"/>
      <c r="C339" s="48"/>
      <c r="D339" s="48"/>
      <c r="E339" s="48"/>
      <c r="F339" s="48"/>
      <c r="G339" s="48"/>
      <c r="H339" s="48"/>
      <c r="I339" s="120"/>
      <c r="J339" s="48"/>
      <c r="K339" s="48"/>
      <c r="L339" s="33"/>
      <c r="M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</row>
  </sheetData>
  <autoFilter ref="C133:K338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honeticPr fontId="38" type="noConversion"/>
  <pageMargins left="0.39374999999999999" right="0.39374999999999999" top="0.39374999999999999" bottom="0.39374999999999999" header="0" footer="0"/>
  <pageSetup paperSize="9" scale="57" fitToHeight="100" orientation="portrait" blackAndWhite="1"/>
  <headerFooter>
    <oddFooter>&amp;CStrana &amp;P z &amp;N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BM122"/>
  <sheetViews>
    <sheetView showGridLines="0" topLeftCell="B62" workbookViewId="0">
      <selection activeCell="G5" sqref="G5"/>
    </sheetView>
  </sheetViews>
  <sheetFormatPr baseColWidth="10" defaultRowHeight="11" x14ac:dyDescent="0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3"/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7" t="s">
        <v>88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86</v>
      </c>
    </row>
    <row r="4" spans="1:46" s="1" customFormat="1" ht="25" customHeight="1">
      <c r="B4" s="20"/>
      <c r="D4" s="21" t="s">
        <v>98</v>
      </c>
      <c r="I4" s="93"/>
      <c r="L4" s="20"/>
      <c r="M4" s="95" t="s">
        <v>10</v>
      </c>
      <c r="AT4" s="17" t="s">
        <v>3</v>
      </c>
    </row>
    <row r="5" spans="1:46" s="1" customFormat="1" ht="7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6.5" customHeight="1">
      <c r="B7" s="20"/>
      <c r="E7" s="257" t="str">
        <f>'Rekapitulace stavby'!K6</f>
        <v>ZŠ Odry Komenského - VZT zařízení školní kuchyně</v>
      </c>
      <c r="F7" s="258"/>
      <c r="G7" s="258"/>
      <c r="H7" s="258"/>
      <c r="I7" s="93"/>
      <c r="L7" s="20"/>
    </row>
    <row r="8" spans="1:46" s="2" customFormat="1" ht="12" customHeight="1">
      <c r="A8" s="32"/>
      <c r="B8" s="33"/>
      <c r="C8" s="32"/>
      <c r="D8" s="27" t="s">
        <v>99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7" t="s">
        <v>576</v>
      </c>
      <c r="F9" s="256"/>
      <c r="G9" s="256"/>
      <c r="H9" s="256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5. 10. 2020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9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9" t="str">
        <f>'Rekapitulace stavby'!E14</f>
        <v>Vyplň údaj</v>
      </c>
      <c r="F18" s="229"/>
      <c r="G18" s="229"/>
      <c r="H18" s="229"/>
      <c r="I18" s="9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9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9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9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33" t="s">
        <v>1</v>
      </c>
      <c r="F27" s="233"/>
      <c r="G27" s="233"/>
      <c r="H27" s="233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5" customHeight="1">
      <c r="A30" s="32"/>
      <c r="B30" s="33"/>
      <c r="C30" s="32"/>
      <c r="D30" s="103" t="s">
        <v>36</v>
      </c>
      <c r="E30" s="32"/>
      <c r="F30" s="32"/>
      <c r="G30" s="32"/>
      <c r="H30" s="32"/>
      <c r="I30" s="96"/>
      <c r="J30" s="71">
        <f>ROUND(J118,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4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customHeight="1">
      <c r="A33" s="32"/>
      <c r="B33" s="33"/>
      <c r="C33" s="32"/>
      <c r="D33" s="105" t="s">
        <v>40</v>
      </c>
      <c r="E33" s="27" t="s">
        <v>41</v>
      </c>
      <c r="F33" s="106">
        <f>ROUND((SUM(BE118:BE121)),  2)</f>
        <v>0</v>
      </c>
      <c r="G33" s="32"/>
      <c r="H33" s="32"/>
      <c r="I33" s="107">
        <v>0.21</v>
      </c>
      <c r="J33" s="106">
        <f>ROUND(((SUM(BE118:BE121))*I33),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27" t="s">
        <v>42</v>
      </c>
      <c r="F34" s="106">
        <f>ROUND((SUM(BF118:BF121)),  2)</f>
        <v>0</v>
      </c>
      <c r="G34" s="32"/>
      <c r="H34" s="32"/>
      <c r="I34" s="107">
        <v>0.15</v>
      </c>
      <c r="J34" s="106">
        <f>ROUND(((SUM(BF118:BF121))*I34),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>
      <c r="A35" s="32"/>
      <c r="B35" s="33"/>
      <c r="C35" s="32"/>
      <c r="D35" s="32"/>
      <c r="E35" s="27" t="s">
        <v>43</v>
      </c>
      <c r="F35" s="106">
        <f>ROUND((SUM(BG118:BG121)),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hidden="1" customHeight="1">
      <c r="A36" s="32"/>
      <c r="B36" s="33"/>
      <c r="C36" s="32"/>
      <c r="D36" s="32"/>
      <c r="E36" s="27" t="s">
        <v>44</v>
      </c>
      <c r="F36" s="106">
        <f>ROUND((SUM(BH118:BH121)),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45</v>
      </c>
      <c r="F37" s="106">
        <f>ROUND((SUM(BI118:BI121)),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5" customHeight="1">
      <c r="A39" s="32"/>
      <c r="B39" s="33"/>
      <c r="C39" s="108"/>
      <c r="D39" s="109" t="s">
        <v>46</v>
      </c>
      <c r="E39" s="60"/>
      <c r="F39" s="60"/>
      <c r="G39" s="110" t="s">
        <v>47</v>
      </c>
      <c r="H39" s="111" t="s">
        <v>48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5" customHeight="1">
      <c r="B41" s="20"/>
      <c r="I41" s="93"/>
      <c r="L41" s="20"/>
    </row>
    <row r="42" spans="1:31" s="1" customFormat="1" ht="14.5" customHeight="1">
      <c r="B42" s="20"/>
      <c r="I42" s="93"/>
      <c r="L42" s="20"/>
    </row>
    <row r="43" spans="1:31" s="1" customFormat="1" ht="14.5" customHeight="1">
      <c r="B43" s="20"/>
      <c r="I43" s="93"/>
      <c r="L43" s="20"/>
    </row>
    <row r="44" spans="1:31" s="1" customFormat="1" ht="14.5" customHeight="1">
      <c r="B44" s="20"/>
      <c r="I44" s="93"/>
      <c r="L44" s="20"/>
    </row>
    <row r="45" spans="1:31" s="1" customFormat="1" ht="14.5" customHeight="1">
      <c r="B45" s="20"/>
      <c r="I45" s="93"/>
      <c r="L45" s="20"/>
    </row>
    <row r="46" spans="1:31" s="1" customFormat="1" ht="14.5" customHeight="1">
      <c r="B46" s="20"/>
      <c r="I46" s="93"/>
      <c r="L46" s="20"/>
    </row>
    <row r="47" spans="1:31" s="1" customFormat="1" ht="14.5" customHeight="1">
      <c r="B47" s="20"/>
      <c r="I47" s="93"/>
      <c r="L47" s="20"/>
    </row>
    <row r="48" spans="1:31" s="1" customFormat="1" ht="14.5" customHeight="1">
      <c r="B48" s="20"/>
      <c r="I48" s="93"/>
      <c r="L48" s="20"/>
    </row>
    <row r="49" spans="1:31" s="1" customFormat="1" ht="14.5" customHeight="1">
      <c r="B49" s="20"/>
      <c r="I49" s="93"/>
      <c r="L49" s="20"/>
    </row>
    <row r="50" spans="1:31" s="2" customFormat="1" ht="14.5" customHeight="1">
      <c r="B50" s="42"/>
      <c r="D50" s="43" t="s">
        <v>49</v>
      </c>
      <c r="E50" s="44"/>
      <c r="F50" s="44"/>
      <c r="G50" s="43" t="s">
        <v>50</v>
      </c>
      <c r="H50" s="44"/>
      <c r="I50" s="115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">
      <c r="A61" s="32"/>
      <c r="B61" s="33"/>
      <c r="C61" s="32"/>
      <c r="D61" s="45" t="s">
        <v>51</v>
      </c>
      <c r="E61" s="35"/>
      <c r="F61" s="116" t="s">
        <v>52</v>
      </c>
      <c r="G61" s="45" t="s">
        <v>51</v>
      </c>
      <c r="H61" s="35"/>
      <c r="I61" s="117"/>
      <c r="J61" s="11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">
      <c r="A76" s="32"/>
      <c r="B76" s="33"/>
      <c r="C76" s="32"/>
      <c r="D76" s="45" t="s">
        <v>51</v>
      </c>
      <c r="E76" s="35"/>
      <c r="F76" s="116" t="s">
        <v>52</v>
      </c>
      <c r="G76" s="45" t="s">
        <v>51</v>
      </c>
      <c r="H76" s="35"/>
      <c r="I76" s="117"/>
      <c r="J76" s="11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7" t="str">
        <f>E7</f>
        <v>ZŠ Odry Komenského - VZT zařízení školní kuchyně</v>
      </c>
      <c r="F85" s="258"/>
      <c r="G85" s="258"/>
      <c r="H85" s="258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7" t="str">
        <f>E9</f>
        <v>02 - Přepojení VZT, přeložka SV,TV,CTV</v>
      </c>
      <c r="F87" s="256"/>
      <c r="G87" s="256"/>
      <c r="H87" s="256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Odry</v>
      </c>
      <c r="G89" s="32"/>
      <c r="H89" s="32"/>
      <c r="I89" s="97" t="s">
        <v>22</v>
      </c>
      <c r="J89" s="55" t="str">
        <f>IF(J12="","",J12)</f>
        <v>5. 10. 2020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5" customHeight="1">
      <c r="A91" s="32"/>
      <c r="B91" s="33"/>
      <c r="C91" s="27" t="s">
        <v>24</v>
      </c>
      <c r="D91" s="32"/>
      <c r="E91" s="32"/>
      <c r="F91" s="25" t="str">
        <f>E15</f>
        <v>Město Odry</v>
      </c>
      <c r="G91" s="32"/>
      <c r="H91" s="32"/>
      <c r="I91" s="97" t="s">
        <v>30</v>
      </c>
      <c r="J91" s="30" t="str">
        <f>E21</f>
        <v>PRINEX GROUP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5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97" t="s">
        <v>33</v>
      </c>
      <c r="J92" s="30" t="str">
        <f>E24</f>
        <v>Fajfrová Irena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102</v>
      </c>
      <c r="D94" s="108"/>
      <c r="E94" s="108"/>
      <c r="F94" s="108"/>
      <c r="G94" s="108"/>
      <c r="H94" s="108"/>
      <c r="I94" s="123"/>
      <c r="J94" s="124" t="s">
        <v>103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25" t="s">
        <v>104</v>
      </c>
      <c r="D96" s="32"/>
      <c r="E96" s="32"/>
      <c r="F96" s="32"/>
      <c r="G96" s="32"/>
      <c r="H96" s="32"/>
      <c r="I96" s="96"/>
      <c r="J96" s="71">
        <f>J118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105</v>
      </c>
    </row>
    <row r="97" spans="1:31" s="9" customFormat="1" ht="25" customHeight="1">
      <c r="B97" s="126"/>
      <c r="D97" s="127" t="s">
        <v>112</v>
      </c>
      <c r="E97" s="128"/>
      <c r="F97" s="128"/>
      <c r="G97" s="128"/>
      <c r="H97" s="128"/>
      <c r="I97" s="129"/>
      <c r="J97" s="130">
        <f>J119</f>
        <v>0</v>
      </c>
      <c r="L97" s="126"/>
    </row>
    <row r="98" spans="1:31" s="10" customFormat="1" ht="20" customHeight="1">
      <c r="B98" s="131"/>
      <c r="D98" s="132" t="s">
        <v>113</v>
      </c>
      <c r="E98" s="133"/>
      <c r="F98" s="133"/>
      <c r="G98" s="133"/>
      <c r="H98" s="133"/>
      <c r="I98" s="134"/>
      <c r="J98" s="135">
        <f>J120</f>
        <v>0</v>
      </c>
      <c r="L98" s="131"/>
    </row>
    <row r="99" spans="1:31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96"/>
      <c r="J99" s="32"/>
      <c r="K99" s="32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7" customHeight="1">
      <c r="A100" s="32"/>
      <c r="B100" s="47"/>
      <c r="C100" s="48"/>
      <c r="D100" s="48"/>
      <c r="E100" s="48"/>
      <c r="F100" s="48"/>
      <c r="G100" s="48"/>
      <c r="H100" s="48"/>
      <c r="I100" s="120"/>
      <c r="J100" s="48"/>
      <c r="K100" s="48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7" customHeight="1">
      <c r="A104" s="32"/>
      <c r="B104" s="49"/>
      <c r="C104" s="50"/>
      <c r="D104" s="50"/>
      <c r="E104" s="50"/>
      <c r="F104" s="50"/>
      <c r="G104" s="50"/>
      <c r="H104" s="50"/>
      <c r="I104" s="121"/>
      <c r="J104" s="50"/>
      <c r="K104" s="50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5" customHeight="1">
      <c r="A105" s="32"/>
      <c r="B105" s="33"/>
      <c r="C105" s="21" t="s">
        <v>124</v>
      </c>
      <c r="D105" s="32"/>
      <c r="E105" s="32"/>
      <c r="F105" s="32"/>
      <c r="G105" s="32"/>
      <c r="H105" s="32"/>
      <c r="I105" s="96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7" customHeight="1">
      <c r="A106" s="32"/>
      <c r="B106" s="33"/>
      <c r="C106" s="32"/>
      <c r="D106" s="32"/>
      <c r="E106" s="32"/>
      <c r="F106" s="32"/>
      <c r="G106" s="32"/>
      <c r="H106" s="32"/>
      <c r="I106" s="96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2"/>
      <c r="E107" s="32"/>
      <c r="F107" s="32"/>
      <c r="G107" s="32"/>
      <c r="H107" s="32"/>
      <c r="I107" s="96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57" t="str">
        <f>E7</f>
        <v>ZŠ Odry Komenského - VZT zařízení školní kuchyně</v>
      </c>
      <c r="F108" s="258"/>
      <c r="G108" s="258"/>
      <c r="H108" s="258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99</v>
      </c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47" t="str">
        <f>E9</f>
        <v>02 - Přepojení VZT, přeložka SV,TV,CTV</v>
      </c>
      <c r="F110" s="256"/>
      <c r="G110" s="256"/>
      <c r="H110" s="256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7" customHeight="1">
      <c r="A111" s="32"/>
      <c r="B111" s="33"/>
      <c r="C111" s="32"/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20</v>
      </c>
      <c r="D112" s="32"/>
      <c r="E112" s="32"/>
      <c r="F112" s="25" t="str">
        <f>F12</f>
        <v>Odry</v>
      </c>
      <c r="G112" s="32"/>
      <c r="H112" s="32"/>
      <c r="I112" s="97" t="s">
        <v>22</v>
      </c>
      <c r="J112" s="55" t="str">
        <f>IF(J12="","",J12)</f>
        <v>5. 10. 2020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7" customHeight="1">
      <c r="A113" s="32"/>
      <c r="B113" s="33"/>
      <c r="C113" s="32"/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25.75" customHeight="1">
      <c r="A114" s="32"/>
      <c r="B114" s="33"/>
      <c r="C114" s="27" t="s">
        <v>24</v>
      </c>
      <c r="D114" s="32"/>
      <c r="E114" s="32"/>
      <c r="F114" s="25" t="str">
        <f>E15</f>
        <v>Město Odry</v>
      </c>
      <c r="G114" s="32"/>
      <c r="H114" s="32"/>
      <c r="I114" s="97" t="s">
        <v>30</v>
      </c>
      <c r="J114" s="30" t="str">
        <f>E21</f>
        <v>PRINEX GROUP s.r.o.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5" customHeight="1">
      <c r="A115" s="32"/>
      <c r="B115" s="33"/>
      <c r="C115" s="27" t="s">
        <v>28</v>
      </c>
      <c r="D115" s="32"/>
      <c r="E115" s="32"/>
      <c r="F115" s="25" t="str">
        <f>IF(E18="","",E18)</f>
        <v>Vyplň údaj</v>
      </c>
      <c r="G115" s="32"/>
      <c r="H115" s="32"/>
      <c r="I115" s="97" t="s">
        <v>33</v>
      </c>
      <c r="J115" s="30" t="str">
        <f>E24</f>
        <v>Fajfrová Irena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25" customHeight="1">
      <c r="A116" s="32"/>
      <c r="B116" s="33"/>
      <c r="C116" s="32"/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36"/>
      <c r="B117" s="137"/>
      <c r="C117" s="138" t="s">
        <v>125</v>
      </c>
      <c r="D117" s="139" t="s">
        <v>61</v>
      </c>
      <c r="E117" s="139" t="s">
        <v>57</v>
      </c>
      <c r="F117" s="139" t="s">
        <v>58</v>
      </c>
      <c r="G117" s="139" t="s">
        <v>126</v>
      </c>
      <c r="H117" s="139" t="s">
        <v>127</v>
      </c>
      <c r="I117" s="140" t="s">
        <v>128</v>
      </c>
      <c r="J117" s="139" t="s">
        <v>103</v>
      </c>
      <c r="K117" s="141" t="s">
        <v>129</v>
      </c>
      <c r="L117" s="142"/>
      <c r="M117" s="62" t="s">
        <v>1</v>
      </c>
      <c r="N117" s="63" t="s">
        <v>40</v>
      </c>
      <c r="O117" s="63" t="s">
        <v>130</v>
      </c>
      <c r="P117" s="63" t="s">
        <v>131</v>
      </c>
      <c r="Q117" s="63" t="s">
        <v>132</v>
      </c>
      <c r="R117" s="63" t="s">
        <v>133</v>
      </c>
      <c r="S117" s="63" t="s">
        <v>134</v>
      </c>
      <c r="T117" s="64" t="s">
        <v>135</v>
      </c>
      <c r="U117" s="136"/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</row>
    <row r="118" spans="1:65" s="2" customFormat="1" ht="22.75" customHeight="1">
      <c r="A118" s="32"/>
      <c r="B118" s="33"/>
      <c r="C118" s="69" t="s">
        <v>136</v>
      </c>
      <c r="D118" s="32"/>
      <c r="E118" s="32"/>
      <c r="F118" s="32"/>
      <c r="G118" s="32"/>
      <c r="H118" s="32"/>
      <c r="I118" s="96"/>
      <c r="J118" s="143">
        <f>BK118</f>
        <v>0</v>
      </c>
      <c r="K118" s="32"/>
      <c r="L118" s="33"/>
      <c r="M118" s="65"/>
      <c r="N118" s="56"/>
      <c r="O118" s="66"/>
      <c r="P118" s="144">
        <f>P119</f>
        <v>0</v>
      </c>
      <c r="Q118" s="66"/>
      <c r="R118" s="144">
        <f>R119</f>
        <v>5.8E-4</v>
      </c>
      <c r="S118" s="66"/>
      <c r="T118" s="145">
        <f>T119</f>
        <v>4.2000000000000002E-4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75</v>
      </c>
      <c r="AU118" s="17" t="s">
        <v>105</v>
      </c>
      <c r="BK118" s="146">
        <f>BK119</f>
        <v>0</v>
      </c>
    </row>
    <row r="119" spans="1:65" s="12" customFormat="1" ht="26" customHeight="1">
      <c r="B119" s="147"/>
      <c r="D119" s="148" t="s">
        <v>75</v>
      </c>
      <c r="E119" s="149" t="s">
        <v>375</v>
      </c>
      <c r="F119" s="149" t="s">
        <v>376</v>
      </c>
      <c r="I119" s="150"/>
      <c r="J119" s="151">
        <f>BK119</f>
        <v>0</v>
      </c>
      <c r="L119" s="147"/>
      <c r="M119" s="152"/>
      <c r="N119" s="153"/>
      <c r="O119" s="153"/>
      <c r="P119" s="154">
        <f>P120</f>
        <v>0</v>
      </c>
      <c r="Q119" s="153"/>
      <c r="R119" s="154">
        <f>R120</f>
        <v>5.8E-4</v>
      </c>
      <c r="S119" s="153"/>
      <c r="T119" s="155">
        <f>T120</f>
        <v>4.2000000000000002E-4</v>
      </c>
      <c r="AR119" s="148" t="s">
        <v>86</v>
      </c>
      <c r="AT119" s="156" t="s">
        <v>75</v>
      </c>
      <c r="AU119" s="156" t="s">
        <v>76</v>
      </c>
      <c r="AY119" s="148" t="s">
        <v>139</v>
      </c>
      <c r="BK119" s="157">
        <f>BK120</f>
        <v>0</v>
      </c>
    </row>
    <row r="120" spans="1:65" s="12" customFormat="1" ht="22.75" customHeight="1">
      <c r="B120" s="147"/>
      <c r="D120" s="148" t="s">
        <v>75</v>
      </c>
      <c r="E120" s="158" t="s">
        <v>377</v>
      </c>
      <c r="F120" s="158" t="s">
        <v>378</v>
      </c>
      <c r="I120" s="150"/>
      <c r="J120" s="159">
        <f>BK120</f>
        <v>0</v>
      </c>
      <c r="L120" s="147"/>
      <c r="M120" s="152"/>
      <c r="N120" s="153"/>
      <c r="O120" s="153"/>
      <c r="P120" s="154">
        <f>P121</f>
        <v>0</v>
      </c>
      <c r="Q120" s="153"/>
      <c r="R120" s="154">
        <f>R121</f>
        <v>5.8E-4</v>
      </c>
      <c r="S120" s="153"/>
      <c r="T120" s="155">
        <f>T121</f>
        <v>4.2000000000000002E-4</v>
      </c>
      <c r="AR120" s="148" t="s">
        <v>86</v>
      </c>
      <c r="AT120" s="156" t="s">
        <v>75</v>
      </c>
      <c r="AU120" s="156" t="s">
        <v>84</v>
      </c>
      <c r="AY120" s="148" t="s">
        <v>139</v>
      </c>
      <c r="BK120" s="157">
        <f>BK121</f>
        <v>0</v>
      </c>
    </row>
    <row r="121" spans="1:65" s="2" customFormat="1" ht="16.5" customHeight="1">
      <c r="A121" s="32"/>
      <c r="B121" s="160"/>
      <c r="C121" s="161" t="s">
        <v>84</v>
      </c>
      <c r="D121" s="161" t="s">
        <v>142</v>
      </c>
      <c r="E121" s="162" t="s">
        <v>535</v>
      </c>
      <c r="F121" s="163" t="s">
        <v>536</v>
      </c>
      <c r="G121" s="164" t="s">
        <v>395</v>
      </c>
      <c r="H121" s="165">
        <v>1</v>
      </c>
      <c r="I121" s="166"/>
      <c r="J121" s="167">
        <f>ROUND(I121*H121,2)</f>
        <v>0</v>
      </c>
      <c r="K121" s="163" t="s">
        <v>1</v>
      </c>
      <c r="L121" s="33"/>
      <c r="M121" s="212" t="s">
        <v>1</v>
      </c>
      <c r="N121" s="213" t="s">
        <v>41</v>
      </c>
      <c r="O121" s="214"/>
      <c r="P121" s="215">
        <f>O121*H121</f>
        <v>0</v>
      </c>
      <c r="Q121" s="215">
        <v>5.8E-4</v>
      </c>
      <c r="R121" s="215">
        <f>Q121*H121</f>
        <v>5.8E-4</v>
      </c>
      <c r="S121" s="215">
        <v>4.2000000000000002E-4</v>
      </c>
      <c r="T121" s="216">
        <f>S121*H121</f>
        <v>4.2000000000000002E-4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72" t="s">
        <v>231</v>
      </c>
      <c r="AT121" s="172" t="s">
        <v>142</v>
      </c>
      <c r="AU121" s="172" t="s">
        <v>86</v>
      </c>
      <c r="AY121" s="17" t="s">
        <v>139</v>
      </c>
      <c r="BE121" s="173">
        <f>IF(N121="základní",J121,0)</f>
        <v>0</v>
      </c>
      <c r="BF121" s="173">
        <f>IF(N121="snížená",J121,0)</f>
        <v>0</v>
      </c>
      <c r="BG121" s="173">
        <f>IF(N121="zákl. přenesená",J121,0)</f>
        <v>0</v>
      </c>
      <c r="BH121" s="173">
        <f>IF(N121="sníž. přenesená",J121,0)</f>
        <v>0</v>
      </c>
      <c r="BI121" s="173">
        <f>IF(N121="nulová",J121,0)</f>
        <v>0</v>
      </c>
      <c r="BJ121" s="17" t="s">
        <v>84</v>
      </c>
      <c r="BK121" s="173">
        <f>ROUND(I121*H121,2)</f>
        <v>0</v>
      </c>
      <c r="BL121" s="17" t="s">
        <v>231</v>
      </c>
      <c r="BM121" s="172" t="s">
        <v>537</v>
      </c>
    </row>
    <row r="122" spans="1:65" s="2" customFormat="1" ht="7" customHeight="1">
      <c r="A122" s="32"/>
      <c r="B122" s="47"/>
      <c r="C122" s="48"/>
      <c r="D122" s="48"/>
      <c r="E122" s="48"/>
      <c r="F122" s="48"/>
      <c r="G122" s="48"/>
      <c r="H122" s="48"/>
      <c r="I122" s="120"/>
      <c r="J122" s="48"/>
      <c r="K122" s="48"/>
      <c r="L122" s="33"/>
      <c r="M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57" fitToHeight="100" orientation="portrait" blackAndWhite="1"/>
  <headerFooter>
    <oddFooter>&amp;CStrana &amp;P z &amp;N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BM122"/>
  <sheetViews>
    <sheetView showGridLines="0" workbookViewId="0"/>
  </sheetViews>
  <sheetFormatPr baseColWidth="10" defaultRowHeight="11" x14ac:dyDescent="0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3"/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7" t="s">
        <v>91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86</v>
      </c>
    </row>
    <row r="4" spans="1:46" s="1" customFormat="1" ht="25" customHeight="1">
      <c r="B4" s="20"/>
      <c r="D4" s="21" t="s">
        <v>98</v>
      </c>
      <c r="I4" s="93"/>
      <c r="L4" s="20"/>
      <c r="M4" s="95" t="s">
        <v>10</v>
      </c>
      <c r="AT4" s="17" t="s">
        <v>3</v>
      </c>
    </row>
    <row r="5" spans="1:46" s="1" customFormat="1" ht="7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6.5" customHeight="1">
      <c r="B7" s="20"/>
      <c r="E7" s="257" t="str">
        <f>'Rekapitulace stavby'!K6</f>
        <v>ZŠ Odry Komenského - VZT zařízení školní kuchyně</v>
      </c>
      <c r="F7" s="258"/>
      <c r="G7" s="258"/>
      <c r="H7" s="258"/>
      <c r="I7" s="93"/>
      <c r="L7" s="20"/>
    </row>
    <row r="8" spans="1:46" s="2" customFormat="1" ht="12" customHeight="1">
      <c r="A8" s="32"/>
      <c r="B8" s="33"/>
      <c r="C8" s="32"/>
      <c r="D8" s="27" t="s">
        <v>99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7" t="s">
        <v>538</v>
      </c>
      <c r="F9" s="256"/>
      <c r="G9" s="256"/>
      <c r="H9" s="256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5. 10. 2020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9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9" t="str">
        <f>'Rekapitulace stavby'!E14</f>
        <v>Vyplň údaj</v>
      </c>
      <c r="F18" s="229"/>
      <c r="G18" s="229"/>
      <c r="H18" s="229"/>
      <c r="I18" s="9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9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9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9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33" t="s">
        <v>1</v>
      </c>
      <c r="F27" s="233"/>
      <c r="G27" s="233"/>
      <c r="H27" s="233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5" customHeight="1">
      <c r="A30" s="32"/>
      <c r="B30" s="33"/>
      <c r="C30" s="32"/>
      <c r="D30" s="103" t="s">
        <v>36</v>
      </c>
      <c r="E30" s="32"/>
      <c r="F30" s="32"/>
      <c r="G30" s="32"/>
      <c r="H30" s="32"/>
      <c r="I30" s="96"/>
      <c r="J30" s="71">
        <f>ROUND(J118,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4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customHeight="1">
      <c r="A33" s="32"/>
      <c r="B33" s="33"/>
      <c r="C33" s="32"/>
      <c r="D33" s="105" t="s">
        <v>40</v>
      </c>
      <c r="E33" s="27" t="s">
        <v>41</v>
      </c>
      <c r="F33" s="106">
        <f>ROUND((SUM(BE118:BE121)),  2)</f>
        <v>0</v>
      </c>
      <c r="G33" s="32"/>
      <c r="H33" s="32"/>
      <c r="I33" s="107">
        <v>0.21</v>
      </c>
      <c r="J33" s="106">
        <f>ROUND(((SUM(BE118:BE121))*I33),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27" t="s">
        <v>42</v>
      </c>
      <c r="F34" s="106">
        <f>ROUND((SUM(BF118:BF121)),  2)</f>
        <v>0</v>
      </c>
      <c r="G34" s="32"/>
      <c r="H34" s="32"/>
      <c r="I34" s="107">
        <v>0.15</v>
      </c>
      <c r="J34" s="106">
        <f>ROUND(((SUM(BF118:BF121))*I34),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>
      <c r="A35" s="32"/>
      <c r="B35" s="33"/>
      <c r="C35" s="32"/>
      <c r="D35" s="32"/>
      <c r="E35" s="27" t="s">
        <v>43</v>
      </c>
      <c r="F35" s="106">
        <f>ROUND((SUM(BG118:BG121)),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hidden="1" customHeight="1">
      <c r="A36" s="32"/>
      <c r="B36" s="33"/>
      <c r="C36" s="32"/>
      <c r="D36" s="32"/>
      <c r="E36" s="27" t="s">
        <v>44</v>
      </c>
      <c r="F36" s="106">
        <f>ROUND((SUM(BH118:BH121)),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45</v>
      </c>
      <c r="F37" s="106">
        <f>ROUND((SUM(BI118:BI121)),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5" customHeight="1">
      <c r="A39" s="32"/>
      <c r="B39" s="33"/>
      <c r="C39" s="108"/>
      <c r="D39" s="109" t="s">
        <v>46</v>
      </c>
      <c r="E39" s="60"/>
      <c r="F39" s="60"/>
      <c r="G39" s="110" t="s">
        <v>47</v>
      </c>
      <c r="H39" s="111" t="s">
        <v>48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5" customHeight="1">
      <c r="B41" s="20"/>
      <c r="I41" s="93"/>
      <c r="L41" s="20"/>
    </row>
    <row r="42" spans="1:31" s="1" customFormat="1" ht="14.5" customHeight="1">
      <c r="B42" s="20"/>
      <c r="I42" s="93"/>
      <c r="L42" s="20"/>
    </row>
    <row r="43" spans="1:31" s="1" customFormat="1" ht="14.5" customHeight="1">
      <c r="B43" s="20"/>
      <c r="I43" s="93"/>
      <c r="L43" s="20"/>
    </row>
    <row r="44" spans="1:31" s="1" customFormat="1" ht="14.5" customHeight="1">
      <c r="B44" s="20"/>
      <c r="I44" s="93"/>
      <c r="L44" s="20"/>
    </row>
    <row r="45" spans="1:31" s="1" customFormat="1" ht="14.5" customHeight="1">
      <c r="B45" s="20"/>
      <c r="I45" s="93"/>
      <c r="L45" s="20"/>
    </row>
    <row r="46" spans="1:31" s="1" customFormat="1" ht="14.5" customHeight="1">
      <c r="B46" s="20"/>
      <c r="I46" s="93"/>
      <c r="L46" s="20"/>
    </row>
    <row r="47" spans="1:31" s="1" customFormat="1" ht="14.5" customHeight="1">
      <c r="B47" s="20"/>
      <c r="I47" s="93"/>
      <c r="L47" s="20"/>
    </row>
    <row r="48" spans="1:31" s="1" customFormat="1" ht="14.5" customHeight="1">
      <c r="B48" s="20"/>
      <c r="I48" s="93"/>
      <c r="L48" s="20"/>
    </row>
    <row r="49" spans="1:31" s="1" customFormat="1" ht="14.5" customHeight="1">
      <c r="B49" s="20"/>
      <c r="I49" s="93"/>
      <c r="L49" s="20"/>
    </row>
    <row r="50" spans="1:31" s="2" customFormat="1" ht="14.5" customHeight="1">
      <c r="B50" s="42"/>
      <c r="D50" s="43" t="s">
        <v>49</v>
      </c>
      <c r="E50" s="44"/>
      <c r="F50" s="44"/>
      <c r="G50" s="43" t="s">
        <v>50</v>
      </c>
      <c r="H50" s="44"/>
      <c r="I50" s="115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">
      <c r="A61" s="32"/>
      <c r="B61" s="33"/>
      <c r="C61" s="32"/>
      <c r="D61" s="45" t="s">
        <v>51</v>
      </c>
      <c r="E61" s="35"/>
      <c r="F61" s="116" t="s">
        <v>52</v>
      </c>
      <c r="G61" s="45" t="s">
        <v>51</v>
      </c>
      <c r="H61" s="35"/>
      <c r="I61" s="117"/>
      <c r="J61" s="11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">
      <c r="A76" s="32"/>
      <c r="B76" s="33"/>
      <c r="C76" s="32"/>
      <c r="D76" s="45" t="s">
        <v>51</v>
      </c>
      <c r="E76" s="35"/>
      <c r="F76" s="116" t="s">
        <v>52</v>
      </c>
      <c r="G76" s="45" t="s">
        <v>51</v>
      </c>
      <c r="H76" s="35"/>
      <c r="I76" s="117"/>
      <c r="J76" s="11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7" t="str">
        <f>E7</f>
        <v>ZŠ Odry Komenského - VZT zařízení školní kuchyně</v>
      </c>
      <c r="F85" s="258"/>
      <c r="G85" s="258"/>
      <c r="H85" s="258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7" t="str">
        <f>E9</f>
        <v>03 - Vzduchotechnika</v>
      </c>
      <c r="F87" s="256"/>
      <c r="G87" s="256"/>
      <c r="H87" s="256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Odry</v>
      </c>
      <c r="G89" s="32"/>
      <c r="H89" s="32"/>
      <c r="I89" s="97" t="s">
        <v>22</v>
      </c>
      <c r="J89" s="55" t="str">
        <f>IF(J12="","",J12)</f>
        <v>5. 10. 2020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5" customHeight="1">
      <c r="A91" s="32"/>
      <c r="B91" s="33"/>
      <c r="C91" s="27" t="s">
        <v>24</v>
      </c>
      <c r="D91" s="32"/>
      <c r="E91" s="32"/>
      <c r="F91" s="25" t="str">
        <f>E15</f>
        <v>Město Odry</v>
      </c>
      <c r="G91" s="32"/>
      <c r="H91" s="32"/>
      <c r="I91" s="97" t="s">
        <v>30</v>
      </c>
      <c r="J91" s="30" t="str">
        <f>E21</f>
        <v>PRINEX GROUP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5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97" t="s">
        <v>33</v>
      </c>
      <c r="J92" s="30" t="str">
        <f>E24</f>
        <v>Fajfrová Irena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102</v>
      </c>
      <c r="D94" s="108"/>
      <c r="E94" s="108"/>
      <c r="F94" s="108"/>
      <c r="G94" s="108"/>
      <c r="H94" s="108"/>
      <c r="I94" s="123"/>
      <c r="J94" s="124" t="s">
        <v>103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25" t="s">
        <v>104</v>
      </c>
      <c r="D96" s="32"/>
      <c r="E96" s="32"/>
      <c r="F96" s="32"/>
      <c r="G96" s="32"/>
      <c r="H96" s="32"/>
      <c r="I96" s="96"/>
      <c r="J96" s="71">
        <f>J118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105</v>
      </c>
    </row>
    <row r="97" spans="1:31" s="9" customFormat="1" ht="25" customHeight="1">
      <c r="B97" s="126"/>
      <c r="D97" s="127" t="s">
        <v>121</v>
      </c>
      <c r="E97" s="128"/>
      <c r="F97" s="128"/>
      <c r="G97" s="128"/>
      <c r="H97" s="128"/>
      <c r="I97" s="129"/>
      <c r="J97" s="130">
        <f>J119</f>
        <v>0</v>
      </c>
      <c r="L97" s="126"/>
    </row>
    <row r="98" spans="1:31" s="10" customFormat="1" ht="20" customHeight="1">
      <c r="B98" s="131"/>
      <c r="D98" s="132" t="s">
        <v>539</v>
      </c>
      <c r="E98" s="133"/>
      <c r="F98" s="133"/>
      <c r="G98" s="133"/>
      <c r="H98" s="133"/>
      <c r="I98" s="134"/>
      <c r="J98" s="135">
        <f>J120</f>
        <v>0</v>
      </c>
      <c r="L98" s="131"/>
    </row>
    <row r="99" spans="1:31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96"/>
      <c r="J99" s="32"/>
      <c r="K99" s="32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7" customHeight="1">
      <c r="A100" s="32"/>
      <c r="B100" s="47"/>
      <c r="C100" s="48"/>
      <c r="D100" s="48"/>
      <c r="E100" s="48"/>
      <c r="F100" s="48"/>
      <c r="G100" s="48"/>
      <c r="H100" s="48"/>
      <c r="I100" s="120"/>
      <c r="J100" s="48"/>
      <c r="K100" s="48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7" customHeight="1">
      <c r="A104" s="32"/>
      <c r="B104" s="49"/>
      <c r="C104" s="50"/>
      <c r="D104" s="50"/>
      <c r="E104" s="50"/>
      <c r="F104" s="50"/>
      <c r="G104" s="50"/>
      <c r="H104" s="50"/>
      <c r="I104" s="121"/>
      <c r="J104" s="50"/>
      <c r="K104" s="50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5" customHeight="1">
      <c r="A105" s="32"/>
      <c r="B105" s="33"/>
      <c r="C105" s="21" t="s">
        <v>124</v>
      </c>
      <c r="D105" s="32"/>
      <c r="E105" s="32"/>
      <c r="F105" s="32"/>
      <c r="G105" s="32"/>
      <c r="H105" s="32"/>
      <c r="I105" s="96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7" customHeight="1">
      <c r="A106" s="32"/>
      <c r="B106" s="33"/>
      <c r="C106" s="32"/>
      <c r="D106" s="32"/>
      <c r="E106" s="32"/>
      <c r="F106" s="32"/>
      <c r="G106" s="32"/>
      <c r="H106" s="32"/>
      <c r="I106" s="96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2"/>
      <c r="E107" s="32"/>
      <c r="F107" s="32"/>
      <c r="G107" s="32"/>
      <c r="H107" s="32"/>
      <c r="I107" s="96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57" t="str">
        <f>E7</f>
        <v>ZŠ Odry Komenského - VZT zařízení školní kuchyně</v>
      </c>
      <c r="F108" s="258"/>
      <c r="G108" s="258"/>
      <c r="H108" s="258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99</v>
      </c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47" t="str">
        <f>E9</f>
        <v>03 - Vzduchotechnika</v>
      </c>
      <c r="F110" s="256"/>
      <c r="G110" s="256"/>
      <c r="H110" s="256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7" customHeight="1">
      <c r="A111" s="32"/>
      <c r="B111" s="33"/>
      <c r="C111" s="32"/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20</v>
      </c>
      <c r="D112" s="32"/>
      <c r="E112" s="32"/>
      <c r="F112" s="25" t="str">
        <f>F12</f>
        <v>Odry</v>
      </c>
      <c r="G112" s="32"/>
      <c r="H112" s="32"/>
      <c r="I112" s="97" t="s">
        <v>22</v>
      </c>
      <c r="J112" s="55" t="str">
        <f>IF(J12="","",J12)</f>
        <v>5. 10. 2020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7" customHeight="1">
      <c r="A113" s="32"/>
      <c r="B113" s="33"/>
      <c r="C113" s="32"/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25.75" customHeight="1">
      <c r="A114" s="32"/>
      <c r="B114" s="33"/>
      <c r="C114" s="27" t="s">
        <v>24</v>
      </c>
      <c r="D114" s="32"/>
      <c r="E114" s="32"/>
      <c r="F114" s="25" t="str">
        <f>E15</f>
        <v>Město Odry</v>
      </c>
      <c r="G114" s="32"/>
      <c r="H114" s="32"/>
      <c r="I114" s="97" t="s">
        <v>30</v>
      </c>
      <c r="J114" s="30" t="str">
        <f>E21</f>
        <v>PRINEX GROUP s.r.o.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5" customHeight="1">
      <c r="A115" s="32"/>
      <c r="B115" s="33"/>
      <c r="C115" s="27" t="s">
        <v>28</v>
      </c>
      <c r="D115" s="32"/>
      <c r="E115" s="32"/>
      <c r="F115" s="25" t="str">
        <f>IF(E18="","",E18)</f>
        <v>Vyplň údaj</v>
      </c>
      <c r="G115" s="32"/>
      <c r="H115" s="32"/>
      <c r="I115" s="97" t="s">
        <v>33</v>
      </c>
      <c r="J115" s="30" t="str">
        <f>E24</f>
        <v>Fajfrová Irena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25" customHeight="1">
      <c r="A116" s="32"/>
      <c r="B116" s="33"/>
      <c r="C116" s="32"/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36"/>
      <c r="B117" s="137"/>
      <c r="C117" s="138" t="s">
        <v>125</v>
      </c>
      <c r="D117" s="139" t="s">
        <v>61</v>
      </c>
      <c r="E117" s="139" t="s">
        <v>57</v>
      </c>
      <c r="F117" s="139" t="s">
        <v>58</v>
      </c>
      <c r="G117" s="139" t="s">
        <v>126</v>
      </c>
      <c r="H117" s="139" t="s">
        <v>127</v>
      </c>
      <c r="I117" s="140" t="s">
        <v>128</v>
      </c>
      <c r="J117" s="139" t="s">
        <v>103</v>
      </c>
      <c r="K117" s="141" t="s">
        <v>129</v>
      </c>
      <c r="L117" s="142"/>
      <c r="M117" s="62" t="s">
        <v>1</v>
      </c>
      <c r="N117" s="63" t="s">
        <v>40</v>
      </c>
      <c r="O117" s="63" t="s">
        <v>130</v>
      </c>
      <c r="P117" s="63" t="s">
        <v>131</v>
      </c>
      <c r="Q117" s="63" t="s">
        <v>132</v>
      </c>
      <c r="R117" s="63" t="s">
        <v>133</v>
      </c>
      <c r="S117" s="63" t="s">
        <v>134</v>
      </c>
      <c r="T117" s="64" t="s">
        <v>135</v>
      </c>
      <c r="U117" s="136"/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</row>
    <row r="118" spans="1:65" s="2" customFormat="1" ht="22.75" customHeight="1">
      <c r="A118" s="32"/>
      <c r="B118" s="33"/>
      <c r="C118" s="69" t="s">
        <v>136</v>
      </c>
      <c r="D118" s="32"/>
      <c r="E118" s="32"/>
      <c r="F118" s="32"/>
      <c r="G118" s="32"/>
      <c r="H118" s="32"/>
      <c r="I118" s="96"/>
      <c r="J118" s="143">
        <f>BK118</f>
        <v>0</v>
      </c>
      <c r="K118" s="32"/>
      <c r="L118" s="33"/>
      <c r="M118" s="65"/>
      <c r="N118" s="56"/>
      <c r="O118" s="66"/>
      <c r="P118" s="144">
        <f>P119</f>
        <v>0</v>
      </c>
      <c r="Q118" s="66"/>
      <c r="R118" s="144">
        <f>R119</f>
        <v>0</v>
      </c>
      <c r="S118" s="66"/>
      <c r="T118" s="145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75</v>
      </c>
      <c r="AU118" s="17" t="s">
        <v>105</v>
      </c>
      <c r="BK118" s="146">
        <f>BK119</f>
        <v>0</v>
      </c>
    </row>
    <row r="119" spans="1:65" s="12" customFormat="1" ht="26" customHeight="1">
      <c r="B119" s="147"/>
      <c r="D119" s="148" t="s">
        <v>75</v>
      </c>
      <c r="E119" s="149" t="s">
        <v>163</v>
      </c>
      <c r="F119" s="149" t="s">
        <v>521</v>
      </c>
      <c r="I119" s="150"/>
      <c r="J119" s="151">
        <f>BK119</f>
        <v>0</v>
      </c>
      <c r="L119" s="147"/>
      <c r="M119" s="152"/>
      <c r="N119" s="153"/>
      <c r="O119" s="153"/>
      <c r="P119" s="154">
        <f>P120</f>
        <v>0</v>
      </c>
      <c r="Q119" s="153"/>
      <c r="R119" s="154">
        <f>R120</f>
        <v>0</v>
      </c>
      <c r="S119" s="153"/>
      <c r="T119" s="155">
        <f>T120</f>
        <v>0</v>
      </c>
      <c r="AR119" s="148" t="s">
        <v>140</v>
      </c>
      <c r="AT119" s="156" t="s">
        <v>75</v>
      </c>
      <c r="AU119" s="156" t="s">
        <v>76</v>
      </c>
      <c r="AY119" s="148" t="s">
        <v>139</v>
      </c>
      <c r="BK119" s="157">
        <f>BK120</f>
        <v>0</v>
      </c>
    </row>
    <row r="120" spans="1:65" s="12" customFormat="1" ht="22.75" customHeight="1">
      <c r="B120" s="147"/>
      <c r="D120" s="148" t="s">
        <v>75</v>
      </c>
      <c r="E120" s="158" t="s">
        <v>540</v>
      </c>
      <c r="F120" s="158" t="s">
        <v>541</v>
      </c>
      <c r="I120" s="150"/>
      <c r="J120" s="159">
        <f>BK120</f>
        <v>0</v>
      </c>
      <c r="L120" s="147"/>
      <c r="M120" s="152"/>
      <c r="N120" s="153"/>
      <c r="O120" s="153"/>
      <c r="P120" s="154">
        <f>P121</f>
        <v>0</v>
      </c>
      <c r="Q120" s="153"/>
      <c r="R120" s="154">
        <f>R121</f>
        <v>0</v>
      </c>
      <c r="S120" s="153"/>
      <c r="T120" s="155">
        <f>T121</f>
        <v>0</v>
      </c>
      <c r="AR120" s="148" t="s">
        <v>140</v>
      </c>
      <c r="AT120" s="156" t="s">
        <v>75</v>
      </c>
      <c r="AU120" s="156" t="s">
        <v>84</v>
      </c>
      <c r="AY120" s="148" t="s">
        <v>139</v>
      </c>
      <c r="BK120" s="157">
        <f>BK121</f>
        <v>0</v>
      </c>
    </row>
    <row r="121" spans="1:65" s="2" customFormat="1" ht="16.5" customHeight="1">
      <c r="A121" s="32"/>
      <c r="B121" s="160"/>
      <c r="C121" s="161" t="s">
        <v>84</v>
      </c>
      <c r="D121" s="161" t="s">
        <v>142</v>
      </c>
      <c r="E121" s="162" t="s">
        <v>542</v>
      </c>
      <c r="F121" s="163" t="s">
        <v>543</v>
      </c>
      <c r="G121" s="164" t="s">
        <v>395</v>
      </c>
      <c r="H121" s="165">
        <v>1</v>
      </c>
      <c r="I121" s="166"/>
      <c r="J121" s="167">
        <f>ROUND(I121*H121,2)</f>
        <v>0</v>
      </c>
      <c r="K121" s="163" t="s">
        <v>1</v>
      </c>
      <c r="L121" s="33"/>
      <c r="M121" s="212" t="s">
        <v>1</v>
      </c>
      <c r="N121" s="213" t="s">
        <v>41</v>
      </c>
      <c r="O121" s="21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72" t="s">
        <v>484</v>
      </c>
      <c r="AT121" s="172" t="s">
        <v>142</v>
      </c>
      <c r="AU121" s="172" t="s">
        <v>86</v>
      </c>
      <c r="AY121" s="17" t="s">
        <v>139</v>
      </c>
      <c r="BE121" s="173">
        <f>IF(N121="základní",J121,0)</f>
        <v>0</v>
      </c>
      <c r="BF121" s="173">
        <f>IF(N121="snížená",J121,0)</f>
        <v>0</v>
      </c>
      <c r="BG121" s="173">
        <f>IF(N121="zákl. přenesená",J121,0)</f>
        <v>0</v>
      </c>
      <c r="BH121" s="173">
        <f>IF(N121="sníž. přenesená",J121,0)</f>
        <v>0</v>
      </c>
      <c r="BI121" s="173">
        <f>IF(N121="nulová",J121,0)</f>
        <v>0</v>
      </c>
      <c r="BJ121" s="17" t="s">
        <v>84</v>
      </c>
      <c r="BK121" s="173">
        <f>ROUND(I121*H121,2)</f>
        <v>0</v>
      </c>
      <c r="BL121" s="17" t="s">
        <v>484</v>
      </c>
      <c r="BM121" s="172" t="s">
        <v>544</v>
      </c>
    </row>
    <row r="122" spans="1:65" s="2" customFormat="1" ht="7" customHeight="1">
      <c r="A122" s="32"/>
      <c r="B122" s="47"/>
      <c r="C122" s="48"/>
      <c r="D122" s="48"/>
      <c r="E122" s="48"/>
      <c r="F122" s="48"/>
      <c r="G122" s="48"/>
      <c r="H122" s="48"/>
      <c r="I122" s="120"/>
      <c r="J122" s="48"/>
      <c r="K122" s="48"/>
      <c r="L122" s="33"/>
      <c r="M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57" fitToHeight="100" orientation="portrait" blackAndWhite="1"/>
  <headerFooter>
    <oddFooter>&amp;CStrana &amp;P z &amp;N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BM122"/>
  <sheetViews>
    <sheetView showGridLines="0" workbookViewId="0"/>
  </sheetViews>
  <sheetFormatPr baseColWidth="10" defaultRowHeight="11" x14ac:dyDescent="0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3"/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7" t="s">
        <v>94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86</v>
      </c>
    </row>
    <row r="4" spans="1:46" s="1" customFormat="1" ht="25" customHeight="1">
      <c r="B4" s="20"/>
      <c r="D4" s="21" t="s">
        <v>98</v>
      </c>
      <c r="I4" s="93"/>
      <c r="L4" s="20"/>
      <c r="M4" s="95" t="s">
        <v>10</v>
      </c>
      <c r="AT4" s="17" t="s">
        <v>3</v>
      </c>
    </row>
    <row r="5" spans="1:46" s="1" customFormat="1" ht="7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6.5" customHeight="1">
      <c r="B7" s="20"/>
      <c r="E7" s="257" t="str">
        <f>'Rekapitulace stavby'!K6</f>
        <v>ZŠ Odry Komenského - VZT zařízení školní kuchyně</v>
      </c>
      <c r="F7" s="258"/>
      <c r="G7" s="258"/>
      <c r="H7" s="258"/>
      <c r="I7" s="93"/>
      <c r="L7" s="20"/>
    </row>
    <row r="8" spans="1:46" s="2" customFormat="1" ht="12" customHeight="1">
      <c r="A8" s="32"/>
      <c r="B8" s="33"/>
      <c r="C8" s="32"/>
      <c r="D8" s="27" t="s">
        <v>99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7" t="s">
        <v>545</v>
      </c>
      <c r="F9" s="256"/>
      <c r="G9" s="256"/>
      <c r="H9" s="256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5. 10. 2020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9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9" t="str">
        <f>'Rekapitulace stavby'!E14</f>
        <v>Vyplň údaj</v>
      </c>
      <c r="F18" s="229"/>
      <c r="G18" s="229"/>
      <c r="H18" s="229"/>
      <c r="I18" s="9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9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9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9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33" t="s">
        <v>1</v>
      </c>
      <c r="F27" s="233"/>
      <c r="G27" s="233"/>
      <c r="H27" s="233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5" customHeight="1">
      <c r="A30" s="32"/>
      <c r="B30" s="33"/>
      <c r="C30" s="32"/>
      <c r="D30" s="103" t="s">
        <v>36</v>
      </c>
      <c r="E30" s="32"/>
      <c r="F30" s="32"/>
      <c r="G30" s="32"/>
      <c r="H30" s="32"/>
      <c r="I30" s="96"/>
      <c r="J30" s="71">
        <f>ROUND(J118,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4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customHeight="1">
      <c r="A33" s="32"/>
      <c r="B33" s="33"/>
      <c r="C33" s="32"/>
      <c r="D33" s="105" t="s">
        <v>40</v>
      </c>
      <c r="E33" s="27" t="s">
        <v>41</v>
      </c>
      <c r="F33" s="106">
        <f>ROUND((SUM(BE118:BE121)),  2)</f>
        <v>0</v>
      </c>
      <c r="G33" s="32"/>
      <c r="H33" s="32"/>
      <c r="I33" s="107">
        <v>0.21</v>
      </c>
      <c r="J33" s="106">
        <f>ROUND(((SUM(BE118:BE121))*I33),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27" t="s">
        <v>42</v>
      </c>
      <c r="F34" s="106">
        <f>ROUND((SUM(BF118:BF121)),  2)</f>
        <v>0</v>
      </c>
      <c r="G34" s="32"/>
      <c r="H34" s="32"/>
      <c r="I34" s="107">
        <v>0.15</v>
      </c>
      <c r="J34" s="106">
        <f>ROUND(((SUM(BF118:BF121))*I34),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>
      <c r="A35" s="32"/>
      <c r="B35" s="33"/>
      <c r="C35" s="32"/>
      <c r="D35" s="32"/>
      <c r="E35" s="27" t="s">
        <v>43</v>
      </c>
      <c r="F35" s="106">
        <f>ROUND((SUM(BG118:BG121)),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hidden="1" customHeight="1">
      <c r="A36" s="32"/>
      <c r="B36" s="33"/>
      <c r="C36" s="32"/>
      <c r="D36" s="32"/>
      <c r="E36" s="27" t="s">
        <v>44</v>
      </c>
      <c r="F36" s="106">
        <f>ROUND((SUM(BH118:BH121)),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45</v>
      </c>
      <c r="F37" s="106">
        <f>ROUND((SUM(BI118:BI121)),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5" customHeight="1">
      <c r="A39" s="32"/>
      <c r="B39" s="33"/>
      <c r="C39" s="108"/>
      <c r="D39" s="109" t="s">
        <v>46</v>
      </c>
      <c r="E39" s="60"/>
      <c r="F39" s="60"/>
      <c r="G39" s="110" t="s">
        <v>47</v>
      </c>
      <c r="H39" s="111" t="s">
        <v>48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5" customHeight="1">
      <c r="B41" s="20"/>
      <c r="I41" s="93"/>
      <c r="L41" s="20"/>
    </row>
    <row r="42" spans="1:31" s="1" customFormat="1" ht="14.5" customHeight="1">
      <c r="B42" s="20"/>
      <c r="I42" s="93"/>
      <c r="L42" s="20"/>
    </row>
    <row r="43" spans="1:31" s="1" customFormat="1" ht="14.5" customHeight="1">
      <c r="B43" s="20"/>
      <c r="I43" s="93"/>
      <c r="L43" s="20"/>
    </row>
    <row r="44" spans="1:31" s="1" customFormat="1" ht="14.5" customHeight="1">
      <c r="B44" s="20"/>
      <c r="I44" s="93"/>
      <c r="L44" s="20"/>
    </row>
    <row r="45" spans="1:31" s="1" customFormat="1" ht="14.5" customHeight="1">
      <c r="B45" s="20"/>
      <c r="I45" s="93"/>
      <c r="L45" s="20"/>
    </row>
    <row r="46" spans="1:31" s="1" customFormat="1" ht="14.5" customHeight="1">
      <c r="B46" s="20"/>
      <c r="I46" s="93"/>
      <c r="L46" s="20"/>
    </row>
    <row r="47" spans="1:31" s="1" customFormat="1" ht="14.5" customHeight="1">
      <c r="B47" s="20"/>
      <c r="I47" s="93"/>
      <c r="L47" s="20"/>
    </row>
    <row r="48" spans="1:31" s="1" customFormat="1" ht="14.5" customHeight="1">
      <c r="B48" s="20"/>
      <c r="I48" s="93"/>
      <c r="L48" s="20"/>
    </row>
    <row r="49" spans="1:31" s="1" customFormat="1" ht="14.5" customHeight="1">
      <c r="B49" s="20"/>
      <c r="I49" s="93"/>
      <c r="L49" s="20"/>
    </row>
    <row r="50" spans="1:31" s="2" customFormat="1" ht="14.5" customHeight="1">
      <c r="B50" s="42"/>
      <c r="D50" s="43" t="s">
        <v>49</v>
      </c>
      <c r="E50" s="44"/>
      <c r="F50" s="44"/>
      <c r="G50" s="43" t="s">
        <v>50</v>
      </c>
      <c r="H50" s="44"/>
      <c r="I50" s="115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">
      <c r="A61" s="32"/>
      <c r="B61" s="33"/>
      <c r="C61" s="32"/>
      <c r="D61" s="45" t="s">
        <v>51</v>
      </c>
      <c r="E61" s="35"/>
      <c r="F61" s="116" t="s">
        <v>52</v>
      </c>
      <c r="G61" s="45" t="s">
        <v>51</v>
      </c>
      <c r="H61" s="35"/>
      <c r="I61" s="117"/>
      <c r="J61" s="11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">
      <c r="A76" s="32"/>
      <c r="B76" s="33"/>
      <c r="C76" s="32"/>
      <c r="D76" s="45" t="s">
        <v>51</v>
      </c>
      <c r="E76" s="35"/>
      <c r="F76" s="116" t="s">
        <v>52</v>
      </c>
      <c r="G76" s="45" t="s">
        <v>51</v>
      </c>
      <c r="H76" s="35"/>
      <c r="I76" s="117"/>
      <c r="J76" s="11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7" t="str">
        <f>E7</f>
        <v>ZŠ Odry Komenského - VZT zařízení školní kuchyně</v>
      </c>
      <c r="F85" s="258"/>
      <c r="G85" s="258"/>
      <c r="H85" s="258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7" t="str">
        <f>E9</f>
        <v>04 - Silnoproudá elektrotechnika</v>
      </c>
      <c r="F87" s="256"/>
      <c r="G87" s="256"/>
      <c r="H87" s="256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Odry</v>
      </c>
      <c r="G89" s="32"/>
      <c r="H89" s="32"/>
      <c r="I89" s="97" t="s">
        <v>22</v>
      </c>
      <c r="J89" s="55" t="str">
        <f>IF(J12="","",J12)</f>
        <v>5. 10. 2020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5" customHeight="1">
      <c r="A91" s="32"/>
      <c r="B91" s="33"/>
      <c r="C91" s="27" t="s">
        <v>24</v>
      </c>
      <c r="D91" s="32"/>
      <c r="E91" s="32"/>
      <c r="F91" s="25" t="str">
        <f>E15</f>
        <v>Město Odry</v>
      </c>
      <c r="G91" s="32"/>
      <c r="H91" s="32"/>
      <c r="I91" s="97" t="s">
        <v>30</v>
      </c>
      <c r="J91" s="30" t="str">
        <f>E21</f>
        <v>PRINEX GROUP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5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97" t="s">
        <v>33</v>
      </c>
      <c r="J92" s="30" t="str">
        <f>E24</f>
        <v>Fajfrová Irena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102</v>
      </c>
      <c r="D94" s="108"/>
      <c r="E94" s="108"/>
      <c r="F94" s="108"/>
      <c r="G94" s="108"/>
      <c r="H94" s="108"/>
      <c r="I94" s="123"/>
      <c r="J94" s="124" t="s">
        <v>103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25" t="s">
        <v>104</v>
      </c>
      <c r="D96" s="32"/>
      <c r="E96" s="32"/>
      <c r="F96" s="32"/>
      <c r="G96" s="32"/>
      <c r="H96" s="32"/>
      <c r="I96" s="96"/>
      <c r="J96" s="71">
        <f>J118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105</v>
      </c>
    </row>
    <row r="97" spans="1:31" s="9" customFormat="1" ht="25" customHeight="1">
      <c r="B97" s="126"/>
      <c r="D97" s="127" t="s">
        <v>121</v>
      </c>
      <c r="E97" s="128"/>
      <c r="F97" s="128"/>
      <c r="G97" s="128"/>
      <c r="H97" s="128"/>
      <c r="I97" s="129"/>
      <c r="J97" s="130">
        <f>J119</f>
        <v>0</v>
      </c>
      <c r="L97" s="126"/>
    </row>
    <row r="98" spans="1:31" s="10" customFormat="1" ht="20" customHeight="1">
      <c r="B98" s="131"/>
      <c r="D98" s="132" t="s">
        <v>122</v>
      </c>
      <c r="E98" s="133"/>
      <c r="F98" s="133"/>
      <c r="G98" s="133"/>
      <c r="H98" s="133"/>
      <c r="I98" s="134"/>
      <c r="J98" s="135">
        <f>J120</f>
        <v>0</v>
      </c>
      <c r="L98" s="131"/>
    </row>
    <row r="99" spans="1:31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96"/>
      <c r="J99" s="32"/>
      <c r="K99" s="32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7" customHeight="1">
      <c r="A100" s="32"/>
      <c r="B100" s="47"/>
      <c r="C100" s="48"/>
      <c r="D100" s="48"/>
      <c r="E100" s="48"/>
      <c r="F100" s="48"/>
      <c r="G100" s="48"/>
      <c r="H100" s="48"/>
      <c r="I100" s="120"/>
      <c r="J100" s="48"/>
      <c r="K100" s="48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7" customHeight="1">
      <c r="A104" s="32"/>
      <c r="B104" s="49"/>
      <c r="C104" s="50"/>
      <c r="D104" s="50"/>
      <c r="E104" s="50"/>
      <c r="F104" s="50"/>
      <c r="G104" s="50"/>
      <c r="H104" s="50"/>
      <c r="I104" s="121"/>
      <c r="J104" s="50"/>
      <c r="K104" s="50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5" customHeight="1">
      <c r="A105" s="32"/>
      <c r="B105" s="33"/>
      <c r="C105" s="21" t="s">
        <v>124</v>
      </c>
      <c r="D105" s="32"/>
      <c r="E105" s="32"/>
      <c r="F105" s="32"/>
      <c r="G105" s="32"/>
      <c r="H105" s="32"/>
      <c r="I105" s="96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7" customHeight="1">
      <c r="A106" s="32"/>
      <c r="B106" s="33"/>
      <c r="C106" s="32"/>
      <c r="D106" s="32"/>
      <c r="E106" s="32"/>
      <c r="F106" s="32"/>
      <c r="G106" s="32"/>
      <c r="H106" s="32"/>
      <c r="I106" s="96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2"/>
      <c r="E107" s="32"/>
      <c r="F107" s="32"/>
      <c r="G107" s="32"/>
      <c r="H107" s="32"/>
      <c r="I107" s="96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57" t="str">
        <f>E7</f>
        <v>ZŠ Odry Komenského - VZT zařízení školní kuchyně</v>
      </c>
      <c r="F108" s="258"/>
      <c r="G108" s="258"/>
      <c r="H108" s="258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99</v>
      </c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47" t="str">
        <f>E9</f>
        <v>04 - Silnoproudá elektrotechnika</v>
      </c>
      <c r="F110" s="256"/>
      <c r="G110" s="256"/>
      <c r="H110" s="256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7" customHeight="1">
      <c r="A111" s="32"/>
      <c r="B111" s="33"/>
      <c r="C111" s="32"/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20</v>
      </c>
      <c r="D112" s="32"/>
      <c r="E112" s="32"/>
      <c r="F112" s="25" t="str">
        <f>F12</f>
        <v>Odry</v>
      </c>
      <c r="G112" s="32"/>
      <c r="H112" s="32"/>
      <c r="I112" s="97" t="s">
        <v>22</v>
      </c>
      <c r="J112" s="55" t="str">
        <f>IF(J12="","",J12)</f>
        <v>5. 10. 2020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7" customHeight="1">
      <c r="A113" s="32"/>
      <c r="B113" s="33"/>
      <c r="C113" s="32"/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25.75" customHeight="1">
      <c r="A114" s="32"/>
      <c r="B114" s="33"/>
      <c r="C114" s="27" t="s">
        <v>24</v>
      </c>
      <c r="D114" s="32"/>
      <c r="E114" s="32"/>
      <c r="F114" s="25" t="str">
        <f>E15</f>
        <v>Město Odry</v>
      </c>
      <c r="G114" s="32"/>
      <c r="H114" s="32"/>
      <c r="I114" s="97" t="s">
        <v>30</v>
      </c>
      <c r="J114" s="30" t="str">
        <f>E21</f>
        <v>PRINEX GROUP s.r.o.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5" customHeight="1">
      <c r="A115" s="32"/>
      <c r="B115" s="33"/>
      <c r="C115" s="27" t="s">
        <v>28</v>
      </c>
      <c r="D115" s="32"/>
      <c r="E115" s="32"/>
      <c r="F115" s="25" t="str">
        <f>IF(E18="","",E18)</f>
        <v>Vyplň údaj</v>
      </c>
      <c r="G115" s="32"/>
      <c r="H115" s="32"/>
      <c r="I115" s="97" t="s">
        <v>33</v>
      </c>
      <c r="J115" s="30" t="str">
        <f>E24</f>
        <v>Fajfrová Irena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25" customHeight="1">
      <c r="A116" s="32"/>
      <c r="B116" s="33"/>
      <c r="C116" s="32"/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36"/>
      <c r="B117" s="137"/>
      <c r="C117" s="138" t="s">
        <v>125</v>
      </c>
      <c r="D117" s="139" t="s">
        <v>61</v>
      </c>
      <c r="E117" s="139" t="s">
        <v>57</v>
      </c>
      <c r="F117" s="139" t="s">
        <v>58</v>
      </c>
      <c r="G117" s="139" t="s">
        <v>126</v>
      </c>
      <c r="H117" s="139" t="s">
        <v>127</v>
      </c>
      <c r="I117" s="140" t="s">
        <v>128</v>
      </c>
      <c r="J117" s="139" t="s">
        <v>103</v>
      </c>
      <c r="K117" s="141" t="s">
        <v>129</v>
      </c>
      <c r="L117" s="142"/>
      <c r="M117" s="62" t="s">
        <v>1</v>
      </c>
      <c r="N117" s="63" t="s">
        <v>40</v>
      </c>
      <c r="O117" s="63" t="s">
        <v>130</v>
      </c>
      <c r="P117" s="63" t="s">
        <v>131</v>
      </c>
      <c r="Q117" s="63" t="s">
        <v>132</v>
      </c>
      <c r="R117" s="63" t="s">
        <v>133</v>
      </c>
      <c r="S117" s="63" t="s">
        <v>134</v>
      </c>
      <c r="T117" s="64" t="s">
        <v>135</v>
      </c>
      <c r="U117" s="136"/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</row>
    <row r="118" spans="1:65" s="2" customFormat="1" ht="22.75" customHeight="1">
      <c r="A118" s="32"/>
      <c r="B118" s="33"/>
      <c r="C118" s="69" t="s">
        <v>136</v>
      </c>
      <c r="D118" s="32"/>
      <c r="E118" s="32"/>
      <c r="F118" s="32"/>
      <c r="G118" s="32"/>
      <c r="H118" s="32"/>
      <c r="I118" s="96"/>
      <c r="J118" s="143">
        <f>BK118</f>
        <v>0</v>
      </c>
      <c r="K118" s="32"/>
      <c r="L118" s="33"/>
      <c r="M118" s="65"/>
      <c r="N118" s="56"/>
      <c r="O118" s="66"/>
      <c r="P118" s="144">
        <f>P119</f>
        <v>0</v>
      </c>
      <c r="Q118" s="66"/>
      <c r="R118" s="144">
        <f>R119</f>
        <v>0</v>
      </c>
      <c r="S118" s="66"/>
      <c r="T118" s="145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75</v>
      </c>
      <c r="AU118" s="17" t="s">
        <v>105</v>
      </c>
      <c r="BK118" s="146">
        <f>BK119</f>
        <v>0</v>
      </c>
    </row>
    <row r="119" spans="1:65" s="12" customFormat="1" ht="26" customHeight="1">
      <c r="B119" s="147"/>
      <c r="D119" s="148" t="s">
        <v>75</v>
      </c>
      <c r="E119" s="149" t="s">
        <v>163</v>
      </c>
      <c r="F119" s="149" t="s">
        <v>521</v>
      </c>
      <c r="I119" s="150"/>
      <c r="J119" s="151">
        <f>BK119</f>
        <v>0</v>
      </c>
      <c r="L119" s="147"/>
      <c r="M119" s="152"/>
      <c r="N119" s="153"/>
      <c r="O119" s="153"/>
      <c r="P119" s="154">
        <f>P120</f>
        <v>0</v>
      </c>
      <c r="Q119" s="153"/>
      <c r="R119" s="154">
        <f>R120</f>
        <v>0</v>
      </c>
      <c r="S119" s="153"/>
      <c r="T119" s="155">
        <f>T120</f>
        <v>0</v>
      </c>
      <c r="AR119" s="148" t="s">
        <v>140</v>
      </c>
      <c r="AT119" s="156" t="s">
        <v>75</v>
      </c>
      <c r="AU119" s="156" t="s">
        <v>76</v>
      </c>
      <c r="AY119" s="148" t="s">
        <v>139</v>
      </c>
      <c r="BK119" s="157">
        <f>BK120</f>
        <v>0</v>
      </c>
    </row>
    <row r="120" spans="1:65" s="12" customFormat="1" ht="22.75" customHeight="1">
      <c r="B120" s="147"/>
      <c r="D120" s="148" t="s">
        <v>75</v>
      </c>
      <c r="E120" s="158" t="s">
        <v>522</v>
      </c>
      <c r="F120" s="158" t="s">
        <v>523</v>
      </c>
      <c r="I120" s="150"/>
      <c r="J120" s="159">
        <f>BK120</f>
        <v>0</v>
      </c>
      <c r="L120" s="147"/>
      <c r="M120" s="152"/>
      <c r="N120" s="153"/>
      <c r="O120" s="153"/>
      <c r="P120" s="154">
        <f>P121</f>
        <v>0</v>
      </c>
      <c r="Q120" s="153"/>
      <c r="R120" s="154">
        <f>R121</f>
        <v>0</v>
      </c>
      <c r="S120" s="153"/>
      <c r="T120" s="155">
        <f>T121</f>
        <v>0</v>
      </c>
      <c r="AR120" s="148" t="s">
        <v>140</v>
      </c>
      <c r="AT120" s="156" t="s">
        <v>75</v>
      </c>
      <c r="AU120" s="156" t="s">
        <v>84</v>
      </c>
      <c r="AY120" s="148" t="s">
        <v>139</v>
      </c>
      <c r="BK120" s="157">
        <f>BK121</f>
        <v>0</v>
      </c>
    </row>
    <row r="121" spans="1:65" s="2" customFormat="1" ht="16.5" customHeight="1">
      <c r="A121" s="32"/>
      <c r="B121" s="160"/>
      <c r="C121" s="161" t="s">
        <v>84</v>
      </c>
      <c r="D121" s="161" t="s">
        <v>142</v>
      </c>
      <c r="E121" s="162" t="s">
        <v>546</v>
      </c>
      <c r="F121" s="163" t="s">
        <v>547</v>
      </c>
      <c r="G121" s="164" t="s">
        <v>395</v>
      </c>
      <c r="H121" s="165">
        <v>1</v>
      </c>
      <c r="I121" s="166"/>
      <c r="J121" s="167">
        <f>ROUND(I121*H121,2)</f>
        <v>0</v>
      </c>
      <c r="K121" s="163" t="s">
        <v>1</v>
      </c>
      <c r="L121" s="33"/>
      <c r="M121" s="212" t="s">
        <v>1</v>
      </c>
      <c r="N121" s="213" t="s">
        <v>41</v>
      </c>
      <c r="O121" s="21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72" t="s">
        <v>484</v>
      </c>
      <c r="AT121" s="172" t="s">
        <v>142</v>
      </c>
      <c r="AU121" s="172" t="s">
        <v>86</v>
      </c>
      <c r="AY121" s="17" t="s">
        <v>139</v>
      </c>
      <c r="BE121" s="173">
        <f>IF(N121="základní",J121,0)</f>
        <v>0</v>
      </c>
      <c r="BF121" s="173">
        <f>IF(N121="snížená",J121,0)</f>
        <v>0</v>
      </c>
      <c r="BG121" s="173">
        <f>IF(N121="zákl. přenesená",J121,0)</f>
        <v>0</v>
      </c>
      <c r="BH121" s="173">
        <f>IF(N121="sníž. přenesená",J121,0)</f>
        <v>0</v>
      </c>
      <c r="BI121" s="173">
        <f>IF(N121="nulová",J121,0)</f>
        <v>0</v>
      </c>
      <c r="BJ121" s="17" t="s">
        <v>84</v>
      </c>
      <c r="BK121" s="173">
        <f>ROUND(I121*H121,2)</f>
        <v>0</v>
      </c>
      <c r="BL121" s="17" t="s">
        <v>484</v>
      </c>
      <c r="BM121" s="172" t="s">
        <v>548</v>
      </c>
    </row>
    <row r="122" spans="1:65" s="2" customFormat="1" ht="7" customHeight="1">
      <c r="A122" s="32"/>
      <c r="B122" s="47"/>
      <c r="C122" s="48"/>
      <c r="D122" s="48"/>
      <c r="E122" s="48"/>
      <c r="F122" s="48"/>
      <c r="G122" s="48"/>
      <c r="H122" s="48"/>
      <c r="I122" s="120"/>
      <c r="J122" s="48"/>
      <c r="K122" s="48"/>
      <c r="L122" s="33"/>
      <c r="M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57" fitToHeight="100" orientation="portrait" blackAndWhite="1"/>
  <headerFooter>
    <oddFooter>&amp;CStrana &amp;P z &amp;N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BM131"/>
  <sheetViews>
    <sheetView showGridLines="0" tabSelected="1" workbookViewId="0"/>
  </sheetViews>
  <sheetFormatPr baseColWidth="10" defaultRowHeight="11" x14ac:dyDescent="0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93"/>
      <c r="L2" s="217" t="s">
        <v>5</v>
      </c>
      <c r="M2" s="218"/>
      <c r="N2" s="218"/>
      <c r="O2" s="218"/>
      <c r="P2" s="218"/>
      <c r="Q2" s="218"/>
      <c r="R2" s="218"/>
      <c r="S2" s="218"/>
      <c r="T2" s="218"/>
      <c r="U2" s="218"/>
      <c r="V2" s="218"/>
      <c r="AT2" s="17" t="s">
        <v>97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86</v>
      </c>
    </row>
    <row r="4" spans="1:46" s="1" customFormat="1" ht="25" customHeight="1">
      <c r="B4" s="20"/>
      <c r="D4" s="21" t="s">
        <v>98</v>
      </c>
      <c r="I4" s="93"/>
      <c r="L4" s="20"/>
      <c r="M4" s="95" t="s">
        <v>10</v>
      </c>
      <c r="AT4" s="17" t="s">
        <v>3</v>
      </c>
    </row>
    <row r="5" spans="1:46" s="1" customFormat="1" ht="7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6.5" customHeight="1">
      <c r="B7" s="20"/>
      <c r="E7" s="257" t="str">
        <f>'Rekapitulace stavby'!K6</f>
        <v>ZŠ Odry Komenského - VZT zařízení školní kuchyně</v>
      </c>
      <c r="F7" s="258"/>
      <c r="G7" s="258"/>
      <c r="H7" s="258"/>
      <c r="I7" s="93"/>
      <c r="L7" s="20"/>
    </row>
    <row r="8" spans="1:46" s="2" customFormat="1" ht="12" customHeight="1">
      <c r="A8" s="32"/>
      <c r="B8" s="33"/>
      <c r="C8" s="32"/>
      <c r="D8" s="27" t="s">
        <v>99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7" t="s">
        <v>549</v>
      </c>
      <c r="F9" s="256"/>
      <c r="G9" s="256"/>
      <c r="H9" s="256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5. 10. 2020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9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9" t="str">
        <f>'Rekapitulace stavby'!E14</f>
        <v>Vyplň údaj</v>
      </c>
      <c r="F18" s="229"/>
      <c r="G18" s="229"/>
      <c r="H18" s="229"/>
      <c r="I18" s="9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9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9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9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33" t="s">
        <v>1</v>
      </c>
      <c r="F27" s="233"/>
      <c r="G27" s="233"/>
      <c r="H27" s="233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5" customHeight="1">
      <c r="A30" s="32"/>
      <c r="B30" s="33"/>
      <c r="C30" s="32"/>
      <c r="D30" s="103" t="s">
        <v>36</v>
      </c>
      <c r="E30" s="32"/>
      <c r="F30" s="32"/>
      <c r="G30" s="32"/>
      <c r="H30" s="32"/>
      <c r="I30" s="96"/>
      <c r="J30" s="71">
        <f>ROUND(J121,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4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customHeight="1">
      <c r="A33" s="32"/>
      <c r="B33" s="33"/>
      <c r="C33" s="32"/>
      <c r="D33" s="105" t="s">
        <v>40</v>
      </c>
      <c r="E33" s="27" t="s">
        <v>41</v>
      </c>
      <c r="F33" s="106">
        <f>ROUND((SUM(BE121:BE130)),  2)</f>
        <v>0</v>
      </c>
      <c r="G33" s="32"/>
      <c r="H33" s="32"/>
      <c r="I33" s="107">
        <v>0.21</v>
      </c>
      <c r="J33" s="106">
        <f>ROUND(((SUM(BE121:BE130))*I33),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>
      <c r="A34" s="32"/>
      <c r="B34" s="33"/>
      <c r="C34" s="32"/>
      <c r="D34" s="32"/>
      <c r="E34" s="27" t="s">
        <v>42</v>
      </c>
      <c r="F34" s="106">
        <f>ROUND((SUM(BF121:BF130)),  2)</f>
        <v>0</v>
      </c>
      <c r="G34" s="32"/>
      <c r="H34" s="32"/>
      <c r="I34" s="107">
        <v>0.15</v>
      </c>
      <c r="J34" s="106">
        <f>ROUND(((SUM(BF121:BF130))*I34),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>
      <c r="A35" s="32"/>
      <c r="B35" s="33"/>
      <c r="C35" s="32"/>
      <c r="D35" s="32"/>
      <c r="E35" s="27" t="s">
        <v>43</v>
      </c>
      <c r="F35" s="106">
        <f>ROUND((SUM(BG121:BG130)),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hidden="1" customHeight="1">
      <c r="A36" s="32"/>
      <c r="B36" s="33"/>
      <c r="C36" s="32"/>
      <c r="D36" s="32"/>
      <c r="E36" s="27" t="s">
        <v>44</v>
      </c>
      <c r="F36" s="106">
        <f>ROUND((SUM(BH121:BH130)),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>
      <c r="A37" s="32"/>
      <c r="B37" s="33"/>
      <c r="C37" s="32"/>
      <c r="D37" s="32"/>
      <c r="E37" s="27" t="s">
        <v>45</v>
      </c>
      <c r="F37" s="106">
        <f>ROUND((SUM(BI121:BI130)),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5" customHeight="1">
      <c r="A39" s="32"/>
      <c r="B39" s="33"/>
      <c r="C39" s="108"/>
      <c r="D39" s="109" t="s">
        <v>46</v>
      </c>
      <c r="E39" s="60"/>
      <c r="F39" s="60"/>
      <c r="G39" s="110" t="s">
        <v>47</v>
      </c>
      <c r="H39" s="111" t="s">
        <v>48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5" customHeight="1">
      <c r="B41" s="20"/>
      <c r="I41" s="93"/>
      <c r="L41" s="20"/>
    </row>
    <row r="42" spans="1:31" s="1" customFormat="1" ht="14.5" customHeight="1">
      <c r="B42" s="20"/>
      <c r="I42" s="93"/>
      <c r="L42" s="20"/>
    </row>
    <row r="43" spans="1:31" s="1" customFormat="1" ht="14.5" customHeight="1">
      <c r="B43" s="20"/>
      <c r="I43" s="93"/>
      <c r="L43" s="20"/>
    </row>
    <row r="44" spans="1:31" s="1" customFormat="1" ht="14.5" customHeight="1">
      <c r="B44" s="20"/>
      <c r="I44" s="93"/>
      <c r="L44" s="20"/>
    </row>
    <row r="45" spans="1:31" s="1" customFormat="1" ht="14.5" customHeight="1">
      <c r="B45" s="20"/>
      <c r="I45" s="93"/>
      <c r="L45" s="20"/>
    </row>
    <row r="46" spans="1:31" s="1" customFormat="1" ht="14.5" customHeight="1">
      <c r="B46" s="20"/>
      <c r="I46" s="93"/>
      <c r="L46" s="20"/>
    </row>
    <row r="47" spans="1:31" s="1" customFormat="1" ht="14.5" customHeight="1">
      <c r="B47" s="20"/>
      <c r="I47" s="93"/>
      <c r="L47" s="20"/>
    </row>
    <row r="48" spans="1:31" s="1" customFormat="1" ht="14.5" customHeight="1">
      <c r="B48" s="20"/>
      <c r="I48" s="93"/>
      <c r="L48" s="20"/>
    </row>
    <row r="49" spans="1:31" s="1" customFormat="1" ht="14.5" customHeight="1">
      <c r="B49" s="20"/>
      <c r="I49" s="93"/>
      <c r="L49" s="20"/>
    </row>
    <row r="50" spans="1:31" s="2" customFormat="1" ht="14.5" customHeight="1">
      <c r="B50" s="42"/>
      <c r="D50" s="43" t="s">
        <v>49</v>
      </c>
      <c r="E50" s="44"/>
      <c r="F50" s="44"/>
      <c r="G50" s="43" t="s">
        <v>50</v>
      </c>
      <c r="H50" s="44"/>
      <c r="I50" s="115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">
      <c r="A61" s="32"/>
      <c r="B61" s="33"/>
      <c r="C61" s="32"/>
      <c r="D61" s="45" t="s">
        <v>51</v>
      </c>
      <c r="E61" s="35"/>
      <c r="F61" s="116" t="s">
        <v>52</v>
      </c>
      <c r="G61" s="45" t="s">
        <v>51</v>
      </c>
      <c r="H61" s="35"/>
      <c r="I61" s="117"/>
      <c r="J61" s="11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">
      <c r="A76" s="32"/>
      <c r="B76" s="33"/>
      <c r="C76" s="32"/>
      <c r="D76" s="45" t="s">
        <v>51</v>
      </c>
      <c r="E76" s="35"/>
      <c r="F76" s="116" t="s">
        <v>52</v>
      </c>
      <c r="G76" s="45" t="s">
        <v>51</v>
      </c>
      <c r="H76" s="35"/>
      <c r="I76" s="117"/>
      <c r="J76" s="11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7" t="str">
        <f>E7</f>
        <v>ZŠ Odry Komenského - VZT zařízení školní kuchyně</v>
      </c>
      <c r="F85" s="258"/>
      <c r="G85" s="258"/>
      <c r="H85" s="258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99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7" t="str">
        <f>E9</f>
        <v>05 - Vedlejší rozpočtové náklady</v>
      </c>
      <c r="F87" s="256"/>
      <c r="G87" s="256"/>
      <c r="H87" s="256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Odry</v>
      </c>
      <c r="G89" s="32"/>
      <c r="H89" s="32"/>
      <c r="I89" s="97" t="s">
        <v>22</v>
      </c>
      <c r="J89" s="55" t="str">
        <f>IF(J12="","",J12)</f>
        <v>5. 10. 2020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5" customHeight="1">
      <c r="A91" s="32"/>
      <c r="B91" s="33"/>
      <c r="C91" s="27" t="s">
        <v>24</v>
      </c>
      <c r="D91" s="32"/>
      <c r="E91" s="32"/>
      <c r="F91" s="25" t="str">
        <f>E15</f>
        <v>Město Odry</v>
      </c>
      <c r="G91" s="32"/>
      <c r="H91" s="32"/>
      <c r="I91" s="97" t="s">
        <v>30</v>
      </c>
      <c r="J91" s="30" t="str">
        <f>E21</f>
        <v>PRINEX GROUP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5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97" t="s">
        <v>33</v>
      </c>
      <c r="J92" s="30" t="str">
        <f>E24</f>
        <v>Fajfrová Irena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102</v>
      </c>
      <c r="D94" s="108"/>
      <c r="E94" s="108"/>
      <c r="F94" s="108"/>
      <c r="G94" s="108"/>
      <c r="H94" s="108"/>
      <c r="I94" s="123"/>
      <c r="J94" s="124" t="s">
        <v>103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25" t="s">
        <v>104</v>
      </c>
      <c r="D96" s="32"/>
      <c r="E96" s="32"/>
      <c r="F96" s="32"/>
      <c r="G96" s="32"/>
      <c r="H96" s="32"/>
      <c r="I96" s="96"/>
      <c r="J96" s="71">
        <f>J121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105</v>
      </c>
    </row>
    <row r="97" spans="1:31" s="9" customFormat="1" ht="25" customHeight="1">
      <c r="B97" s="126"/>
      <c r="D97" s="127" t="s">
        <v>550</v>
      </c>
      <c r="E97" s="128"/>
      <c r="F97" s="128"/>
      <c r="G97" s="128"/>
      <c r="H97" s="128"/>
      <c r="I97" s="129"/>
      <c r="J97" s="130">
        <f>J122</f>
        <v>0</v>
      </c>
      <c r="L97" s="126"/>
    </row>
    <row r="98" spans="1:31" s="10" customFormat="1" ht="20" customHeight="1">
      <c r="B98" s="131"/>
      <c r="D98" s="132" t="s">
        <v>551</v>
      </c>
      <c r="E98" s="133"/>
      <c r="F98" s="133"/>
      <c r="G98" s="133"/>
      <c r="H98" s="133"/>
      <c r="I98" s="134"/>
      <c r="J98" s="135">
        <f>J123</f>
        <v>0</v>
      </c>
      <c r="L98" s="131"/>
    </row>
    <row r="99" spans="1:31" s="10" customFormat="1" ht="20" customHeight="1">
      <c r="B99" s="131"/>
      <c r="D99" s="132" t="s">
        <v>552</v>
      </c>
      <c r="E99" s="133"/>
      <c r="F99" s="133"/>
      <c r="G99" s="133"/>
      <c r="H99" s="133"/>
      <c r="I99" s="134"/>
      <c r="J99" s="135">
        <f>J125</f>
        <v>0</v>
      </c>
      <c r="L99" s="131"/>
    </row>
    <row r="100" spans="1:31" s="10" customFormat="1" ht="20" customHeight="1">
      <c r="B100" s="131"/>
      <c r="D100" s="132" t="s">
        <v>553</v>
      </c>
      <c r="E100" s="133"/>
      <c r="F100" s="133"/>
      <c r="G100" s="133"/>
      <c r="H100" s="133"/>
      <c r="I100" s="134"/>
      <c r="J100" s="135">
        <f>J127</f>
        <v>0</v>
      </c>
      <c r="L100" s="131"/>
    </row>
    <row r="101" spans="1:31" s="10" customFormat="1" ht="20" customHeight="1">
      <c r="B101" s="131"/>
      <c r="D101" s="132" t="s">
        <v>554</v>
      </c>
      <c r="E101" s="133"/>
      <c r="F101" s="133"/>
      <c r="G101" s="133"/>
      <c r="H101" s="133"/>
      <c r="I101" s="134"/>
      <c r="J101" s="135">
        <f>J129</f>
        <v>0</v>
      </c>
      <c r="L101" s="131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96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7" customHeight="1">
      <c r="A103" s="32"/>
      <c r="B103" s="47"/>
      <c r="C103" s="48"/>
      <c r="D103" s="48"/>
      <c r="E103" s="48"/>
      <c r="F103" s="48"/>
      <c r="G103" s="48"/>
      <c r="H103" s="48"/>
      <c r="I103" s="120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7" customHeight="1">
      <c r="A107" s="32"/>
      <c r="B107" s="49"/>
      <c r="C107" s="50"/>
      <c r="D107" s="50"/>
      <c r="E107" s="50"/>
      <c r="F107" s="50"/>
      <c r="G107" s="50"/>
      <c r="H107" s="50"/>
      <c r="I107" s="121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5" customHeight="1">
      <c r="A108" s="32"/>
      <c r="B108" s="33"/>
      <c r="C108" s="21" t="s">
        <v>124</v>
      </c>
      <c r="D108" s="32"/>
      <c r="E108" s="32"/>
      <c r="F108" s="32"/>
      <c r="G108" s="32"/>
      <c r="H108" s="32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7" customHeight="1">
      <c r="A109" s="32"/>
      <c r="B109" s="33"/>
      <c r="C109" s="32"/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57" t="str">
        <f>E7</f>
        <v>ZŠ Odry Komenského - VZT zařízení školní kuchyně</v>
      </c>
      <c r="F111" s="258"/>
      <c r="G111" s="258"/>
      <c r="H111" s="258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99</v>
      </c>
      <c r="D112" s="32"/>
      <c r="E112" s="32"/>
      <c r="F112" s="32"/>
      <c r="G112" s="32"/>
      <c r="H112" s="32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47" t="str">
        <f>E9</f>
        <v>05 - Vedlejší rozpočtové náklady</v>
      </c>
      <c r="F113" s="256"/>
      <c r="G113" s="256"/>
      <c r="H113" s="256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7" customHeight="1">
      <c r="A114" s="32"/>
      <c r="B114" s="33"/>
      <c r="C114" s="32"/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2"/>
      <c r="E115" s="32"/>
      <c r="F115" s="25" t="str">
        <f>F12</f>
        <v>Odry</v>
      </c>
      <c r="G115" s="32"/>
      <c r="H115" s="32"/>
      <c r="I115" s="97" t="s">
        <v>22</v>
      </c>
      <c r="J115" s="55" t="str">
        <f>IF(J12="","",J12)</f>
        <v>5. 10. 2020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7" customHeight="1">
      <c r="A116" s="32"/>
      <c r="B116" s="33"/>
      <c r="C116" s="32"/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5.75" customHeight="1">
      <c r="A117" s="32"/>
      <c r="B117" s="33"/>
      <c r="C117" s="27" t="s">
        <v>24</v>
      </c>
      <c r="D117" s="32"/>
      <c r="E117" s="32"/>
      <c r="F117" s="25" t="str">
        <f>E15</f>
        <v>Město Odry</v>
      </c>
      <c r="G117" s="32"/>
      <c r="H117" s="32"/>
      <c r="I117" s="97" t="s">
        <v>30</v>
      </c>
      <c r="J117" s="30" t="str">
        <f>E21</f>
        <v>PRINEX GROUP s.r.o.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5" customHeight="1">
      <c r="A118" s="32"/>
      <c r="B118" s="33"/>
      <c r="C118" s="27" t="s">
        <v>28</v>
      </c>
      <c r="D118" s="32"/>
      <c r="E118" s="32"/>
      <c r="F118" s="25" t="str">
        <f>IF(E18="","",E18)</f>
        <v>Vyplň údaj</v>
      </c>
      <c r="G118" s="32"/>
      <c r="H118" s="32"/>
      <c r="I118" s="97" t="s">
        <v>33</v>
      </c>
      <c r="J118" s="30" t="str">
        <f>E24</f>
        <v>Fajfrová Irena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25" customHeight="1">
      <c r="A119" s="32"/>
      <c r="B119" s="33"/>
      <c r="C119" s="32"/>
      <c r="D119" s="32"/>
      <c r="E119" s="32"/>
      <c r="F119" s="32"/>
      <c r="G119" s="32"/>
      <c r="H119" s="32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36"/>
      <c r="B120" s="137"/>
      <c r="C120" s="138" t="s">
        <v>125</v>
      </c>
      <c r="D120" s="139" t="s">
        <v>61</v>
      </c>
      <c r="E120" s="139" t="s">
        <v>57</v>
      </c>
      <c r="F120" s="139" t="s">
        <v>58</v>
      </c>
      <c r="G120" s="139" t="s">
        <v>126</v>
      </c>
      <c r="H120" s="139" t="s">
        <v>127</v>
      </c>
      <c r="I120" s="140" t="s">
        <v>128</v>
      </c>
      <c r="J120" s="139" t="s">
        <v>103</v>
      </c>
      <c r="K120" s="141" t="s">
        <v>129</v>
      </c>
      <c r="L120" s="142"/>
      <c r="M120" s="62" t="s">
        <v>1</v>
      </c>
      <c r="N120" s="63" t="s">
        <v>40</v>
      </c>
      <c r="O120" s="63" t="s">
        <v>130</v>
      </c>
      <c r="P120" s="63" t="s">
        <v>131</v>
      </c>
      <c r="Q120" s="63" t="s">
        <v>132</v>
      </c>
      <c r="R120" s="63" t="s">
        <v>133</v>
      </c>
      <c r="S120" s="63" t="s">
        <v>134</v>
      </c>
      <c r="T120" s="64" t="s">
        <v>135</v>
      </c>
      <c r="U120" s="136"/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</row>
    <row r="121" spans="1:65" s="2" customFormat="1" ht="22.75" customHeight="1">
      <c r="A121" s="32"/>
      <c r="B121" s="33"/>
      <c r="C121" s="69" t="s">
        <v>136</v>
      </c>
      <c r="D121" s="32"/>
      <c r="E121" s="32"/>
      <c r="F121" s="32"/>
      <c r="G121" s="32"/>
      <c r="H121" s="32"/>
      <c r="I121" s="96"/>
      <c r="J121" s="143">
        <f>BK121</f>
        <v>0</v>
      </c>
      <c r="K121" s="32"/>
      <c r="L121" s="33"/>
      <c r="M121" s="65"/>
      <c r="N121" s="56"/>
      <c r="O121" s="66"/>
      <c r="P121" s="144">
        <f>P122</f>
        <v>0</v>
      </c>
      <c r="Q121" s="66"/>
      <c r="R121" s="144">
        <f>R122</f>
        <v>0</v>
      </c>
      <c r="S121" s="66"/>
      <c r="T121" s="145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75</v>
      </c>
      <c r="AU121" s="17" t="s">
        <v>105</v>
      </c>
      <c r="BK121" s="146">
        <f>BK122</f>
        <v>0</v>
      </c>
    </row>
    <row r="122" spans="1:65" s="12" customFormat="1" ht="26" customHeight="1">
      <c r="B122" s="147"/>
      <c r="D122" s="148" t="s">
        <v>75</v>
      </c>
      <c r="E122" s="149" t="s">
        <v>555</v>
      </c>
      <c r="F122" s="149" t="s">
        <v>96</v>
      </c>
      <c r="I122" s="150"/>
      <c r="J122" s="151">
        <f>BK122</f>
        <v>0</v>
      </c>
      <c r="L122" s="147"/>
      <c r="M122" s="152"/>
      <c r="N122" s="153"/>
      <c r="O122" s="153"/>
      <c r="P122" s="154">
        <f>P123+P125+P127+P129</f>
        <v>0</v>
      </c>
      <c r="Q122" s="153"/>
      <c r="R122" s="154">
        <f>R123+R125+R127+R129</f>
        <v>0</v>
      </c>
      <c r="S122" s="153"/>
      <c r="T122" s="155">
        <f>T123+T125+T127+T129</f>
        <v>0</v>
      </c>
      <c r="AR122" s="148" t="s">
        <v>172</v>
      </c>
      <c r="AT122" s="156" t="s">
        <v>75</v>
      </c>
      <c r="AU122" s="156" t="s">
        <v>76</v>
      </c>
      <c r="AY122" s="148" t="s">
        <v>139</v>
      </c>
      <c r="BK122" s="157">
        <f>BK123+BK125+BK127+BK129</f>
        <v>0</v>
      </c>
    </row>
    <row r="123" spans="1:65" s="12" customFormat="1" ht="22.75" customHeight="1">
      <c r="B123" s="147"/>
      <c r="D123" s="148" t="s">
        <v>75</v>
      </c>
      <c r="E123" s="158" t="s">
        <v>556</v>
      </c>
      <c r="F123" s="158" t="s">
        <v>557</v>
      </c>
      <c r="I123" s="150"/>
      <c r="J123" s="159">
        <f>BK123</f>
        <v>0</v>
      </c>
      <c r="L123" s="147"/>
      <c r="M123" s="152"/>
      <c r="N123" s="153"/>
      <c r="O123" s="153"/>
      <c r="P123" s="154">
        <f>P124</f>
        <v>0</v>
      </c>
      <c r="Q123" s="153"/>
      <c r="R123" s="154">
        <f>R124</f>
        <v>0</v>
      </c>
      <c r="S123" s="153"/>
      <c r="T123" s="155">
        <f>T124</f>
        <v>0</v>
      </c>
      <c r="AR123" s="148" t="s">
        <v>172</v>
      </c>
      <c r="AT123" s="156" t="s">
        <v>75</v>
      </c>
      <c r="AU123" s="156" t="s">
        <v>84</v>
      </c>
      <c r="AY123" s="148" t="s">
        <v>139</v>
      </c>
      <c r="BK123" s="157">
        <f>BK124</f>
        <v>0</v>
      </c>
    </row>
    <row r="124" spans="1:65" s="2" customFormat="1" ht="21.75" customHeight="1">
      <c r="A124" s="32"/>
      <c r="B124" s="160"/>
      <c r="C124" s="161" t="s">
        <v>84</v>
      </c>
      <c r="D124" s="161" t="s">
        <v>142</v>
      </c>
      <c r="E124" s="162" t="s">
        <v>558</v>
      </c>
      <c r="F124" s="163" t="s">
        <v>559</v>
      </c>
      <c r="G124" s="164" t="s">
        <v>395</v>
      </c>
      <c r="H124" s="165">
        <v>1</v>
      </c>
      <c r="I124" s="166"/>
      <c r="J124" s="167">
        <f>ROUND(I124*H124,2)</f>
        <v>0</v>
      </c>
      <c r="K124" s="163" t="s">
        <v>146</v>
      </c>
      <c r="L124" s="33"/>
      <c r="M124" s="168" t="s">
        <v>1</v>
      </c>
      <c r="N124" s="169" t="s">
        <v>41</v>
      </c>
      <c r="O124" s="58"/>
      <c r="P124" s="170">
        <f>O124*H124</f>
        <v>0</v>
      </c>
      <c r="Q124" s="170">
        <v>0</v>
      </c>
      <c r="R124" s="170">
        <f>Q124*H124</f>
        <v>0</v>
      </c>
      <c r="S124" s="170">
        <v>0</v>
      </c>
      <c r="T124" s="17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72" t="s">
        <v>560</v>
      </c>
      <c r="AT124" s="172" t="s">
        <v>142</v>
      </c>
      <c r="AU124" s="172" t="s">
        <v>86</v>
      </c>
      <c r="AY124" s="17" t="s">
        <v>139</v>
      </c>
      <c r="BE124" s="173">
        <f>IF(N124="základní",J124,0)</f>
        <v>0</v>
      </c>
      <c r="BF124" s="173">
        <f>IF(N124="snížená",J124,0)</f>
        <v>0</v>
      </c>
      <c r="BG124" s="173">
        <f>IF(N124="zákl. přenesená",J124,0)</f>
        <v>0</v>
      </c>
      <c r="BH124" s="173">
        <f>IF(N124="sníž. přenesená",J124,0)</f>
        <v>0</v>
      </c>
      <c r="BI124" s="173">
        <f>IF(N124="nulová",J124,0)</f>
        <v>0</v>
      </c>
      <c r="BJ124" s="17" t="s">
        <v>84</v>
      </c>
      <c r="BK124" s="173">
        <f>ROUND(I124*H124,2)</f>
        <v>0</v>
      </c>
      <c r="BL124" s="17" t="s">
        <v>560</v>
      </c>
      <c r="BM124" s="172" t="s">
        <v>561</v>
      </c>
    </row>
    <row r="125" spans="1:65" s="12" customFormat="1" ht="22.75" customHeight="1">
      <c r="B125" s="147"/>
      <c r="D125" s="148" t="s">
        <v>75</v>
      </c>
      <c r="E125" s="158" t="s">
        <v>562</v>
      </c>
      <c r="F125" s="158" t="s">
        <v>563</v>
      </c>
      <c r="I125" s="150"/>
      <c r="J125" s="159">
        <f>BK125</f>
        <v>0</v>
      </c>
      <c r="L125" s="147"/>
      <c r="M125" s="152"/>
      <c r="N125" s="153"/>
      <c r="O125" s="153"/>
      <c r="P125" s="154">
        <f>P126</f>
        <v>0</v>
      </c>
      <c r="Q125" s="153"/>
      <c r="R125" s="154">
        <f>R126</f>
        <v>0</v>
      </c>
      <c r="S125" s="153"/>
      <c r="T125" s="155">
        <f>T126</f>
        <v>0</v>
      </c>
      <c r="AR125" s="148" t="s">
        <v>172</v>
      </c>
      <c r="AT125" s="156" t="s">
        <v>75</v>
      </c>
      <c r="AU125" s="156" t="s">
        <v>84</v>
      </c>
      <c r="AY125" s="148" t="s">
        <v>139</v>
      </c>
      <c r="BK125" s="157">
        <f>BK126</f>
        <v>0</v>
      </c>
    </row>
    <row r="126" spans="1:65" s="2" customFormat="1" ht="16.5" customHeight="1">
      <c r="A126" s="32"/>
      <c r="B126" s="160"/>
      <c r="C126" s="161" t="s">
        <v>86</v>
      </c>
      <c r="D126" s="161" t="s">
        <v>142</v>
      </c>
      <c r="E126" s="162" t="s">
        <v>564</v>
      </c>
      <c r="F126" s="163" t="s">
        <v>563</v>
      </c>
      <c r="G126" s="164" t="s">
        <v>395</v>
      </c>
      <c r="H126" s="165">
        <v>1</v>
      </c>
      <c r="I126" s="166"/>
      <c r="J126" s="167">
        <f>ROUND(I126*H126,2)</f>
        <v>0</v>
      </c>
      <c r="K126" s="163" t="s">
        <v>146</v>
      </c>
      <c r="L126" s="33"/>
      <c r="M126" s="168" t="s">
        <v>1</v>
      </c>
      <c r="N126" s="169" t="s">
        <v>41</v>
      </c>
      <c r="O126" s="58"/>
      <c r="P126" s="170">
        <f>O126*H126</f>
        <v>0</v>
      </c>
      <c r="Q126" s="170">
        <v>0</v>
      </c>
      <c r="R126" s="170">
        <f>Q126*H126</f>
        <v>0</v>
      </c>
      <c r="S126" s="170">
        <v>0</v>
      </c>
      <c r="T126" s="17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2" t="s">
        <v>560</v>
      </c>
      <c r="AT126" s="172" t="s">
        <v>142</v>
      </c>
      <c r="AU126" s="172" t="s">
        <v>86</v>
      </c>
      <c r="AY126" s="17" t="s">
        <v>139</v>
      </c>
      <c r="BE126" s="173">
        <f>IF(N126="základní",J126,0)</f>
        <v>0</v>
      </c>
      <c r="BF126" s="173">
        <f>IF(N126="snížená",J126,0)</f>
        <v>0</v>
      </c>
      <c r="BG126" s="173">
        <f>IF(N126="zákl. přenesená",J126,0)</f>
        <v>0</v>
      </c>
      <c r="BH126" s="173">
        <f>IF(N126="sníž. přenesená",J126,0)</f>
        <v>0</v>
      </c>
      <c r="BI126" s="173">
        <f>IF(N126="nulová",J126,0)</f>
        <v>0</v>
      </c>
      <c r="BJ126" s="17" t="s">
        <v>84</v>
      </c>
      <c r="BK126" s="173">
        <f>ROUND(I126*H126,2)</f>
        <v>0</v>
      </c>
      <c r="BL126" s="17" t="s">
        <v>560</v>
      </c>
      <c r="BM126" s="172" t="s">
        <v>565</v>
      </c>
    </row>
    <row r="127" spans="1:65" s="12" customFormat="1" ht="22.75" customHeight="1">
      <c r="B127" s="147"/>
      <c r="D127" s="148" t="s">
        <v>75</v>
      </c>
      <c r="E127" s="158" t="s">
        <v>566</v>
      </c>
      <c r="F127" s="158" t="s">
        <v>567</v>
      </c>
      <c r="I127" s="150"/>
      <c r="J127" s="159">
        <f>BK127</f>
        <v>0</v>
      </c>
      <c r="L127" s="147"/>
      <c r="M127" s="152"/>
      <c r="N127" s="153"/>
      <c r="O127" s="153"/>
      <c r="P127" s="154">
        <f>P128</f>
        <v>0</v>
      </c>
      <c r="Q127" s="153"/>
      <c r="R127" s="154">
        <f>R128</f>
        <v>0</v>
      </c>
      <c r="S127" s="153"/>
      <c r="T127" s="155">
        <f>T128</f>
        <v>0</v>
      </c>
      <c r="AR127" s="148" t="s">
        <v>172</v>
      </c>
      <c r="AT127" s="156" t="s">
        <v>75</v>
      </c>
      <c r="AU127" s="156" t="s">
        <v>84</v>
      </c>
      <c r="AY127" s="148" t="s">
        <v>139</v>
      </c>
      <c r="BK127" s="157">
        <f>BK128</f>
        <v>0</v>
      </c>
    </row>
    <row r="128" spans="1:65" s="2" customFormat="1" ht="16.5" customHeight="1">
      <c r="A128" s="32"/>
      <c r="B128" s="160"/>
      <c r="C128" s="161" t="s">
        <v>140</v>
      </c>
      <c r="D128" s="161" t="s">
        <v>142</v>
      </c>
      <c r="E128" s="162" t="s">
        <v>568</v>
      </c>
      <c r="F128" s="163" t="s">
        <v>567</v>
      </c>
      <c r="G128" s="164" t="s">
        <v>395</v>
      </c>
      <c r="H128" s="165">
        <v>1</v>
      </c>
      <c r="I128" s="166"/>
      <c r="J128" s="167">
        <f>ROUND(I128*H128,2)</f>
        <v>0</v>
      </c>
      <c r="K128" s="163" t="s">
        <v>146</v>
      </c>
      <c r="L128" s="33"/>
      <c r="M128" s="168" t="s">
        <v>1</v>
      </c>
      <c r="N128" s="169" t="s">
        <v>41</v>
      </c>
      <c r="O128" s="58"/>
      <c r="P128" s="170">
        <f>O128*H128</f>
        <v>0</v>
      </c>
      <c r="Q128" s="170">
        <v>0</v>
      </c>
      <c r="R128" s="170">
        <f>Q128*H128</f>
        <v>0</v>
      </c>
      <c r="S128" s="170">
        <v>0</v>
      </c>
      <c r="T128" s="17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2" t="s">
        <v>560</v>
      </c>
      <c r="AT128" s="172" t="s">
        <v>142</v>
      </c>
      <c r="AU128" s="172" t="s">
        <v>86</v>
      </c>
      <c r="AY128" s="17" t="s">
        <v>139</v>
      </c>
      <c r="BE128" s="173">
        <f>IF(N128="základní",J128,0)</f>
        <v>0</v>
      </c>
      <c r="BF128" s="173">
        <f>IF(N128="snížená",J128,0)</f>
        <v>0</v>
      </c>
      <c r="BG128" s="173">
        <f>IF(N128="zákl. přenesená",J128,0)</f>
        <v>0</v>
      </c>
      <c r="BH128" s="173">
        <f>IF(N128="sníž. přenesená",J128,0)</f>
        <v>0</v>
      </c>
      <c r="BI128" s="173">
        <f>IF(N128="nulová",J128,0)</f>
        <v>0</v>
      </c>
      <c r="BJ128" s="17" t="s">
        <v>84</v>
      </c>
      <c r="BK128" s="173">
        <f>ROUND(I128*H128,2)</f>
        <v>0</v>
      </c>
      <c r="BL128" s="17" t="s">
        <v>560</v>
      </c>
      <c r="BM128" s="172" t="s">
        <v>569</v>
      </c>
    </row>
    <row r="129" spans="1:65" s="12" customFormat="1" ht="22.75" customHeight="1">
      <c r="B129" s="147"/>
      <c r="D129" s="148" t="s">
        <v>75</v>
      </c>
      <c r="E129" s="158" t="s">
        <v>570</v>
      </c>
      <c r="F129" s="158" t="s">
        <v>571</v>
      </c>
      <c r="I129" s="150"/>
      <c r="J129" s="159">
        <f>BK129</f>
        <v>0</v>
      </c>
      <c r="L129" s="147"/>
      <c r="M129" s="152"/>
      <c r="N129" s="153"/>
      <c r="O129" s="153"/>
      <c r="P129" s="154">
        <f>P130</f>
        <v>0</v>
      </c>
      <c r="Q129" s="153"/>
      <c r="R129" s="154">
        <f>R130</f>
        <v>0</v>
      </c>
      <c r="S129" s="153"/>
      <c r="T129" s="155">
        <f>T130</f>
        <v>0</v>
      </c>
      <c r="AR129" s="148" t="s">
        <v>172</v>
      </c>
      <c r="AT129" s="156" t="s">
        <v>75</v>
      </c>
      <c r="AU129" s="156" t="s">
        <v>84</v>
      </c>
      <c r="AY129" s="148" t="s">
        <v>139</v>
      </c>
      <c r="BK129" s="157">
        <f>BK130</f>
        <v>0</v>
      </c>
    </row>
    <row r="130" spans="1:65" s="2" customFormat="1" ht="16.5" customHeight="1">
      <c r="A130" s="32"/>
      <c r="B130" s="160"/>
      <c r="C130" s="161" t="s">
        <v>147</v>
      </c>
      <c r="D130" s="161" t="s">
        <v>142</v>
      </c>
      <c r="E130" s="162" t="s">
        <v>572</v>
      </c>
      <c r="F130" s="163" t="s">
        <v>571</v>
      </c>
      <c r="G130" s="164" t="s">
        <v>395</v>
      </c>
      <c r="H130" s="165">
        <v>1</v>
      </c>
      <c r="I130" s="166"/>
      <c r="J130" s="167">
        <f>ROUND(I130*H130,2)</f>
        <v>0</v>
      </c>
      <c r="K130" s="163" t="s">
        <v>146</v>
      </c>
      <c r="L130" s="33"/>
      <c r="M130" s="212" t="s">
        <v>1</v>
      </c>
      <c r="N130" s="213" t="s">
        <v>41</v>
      </c>
      <c r="O130" s="21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72" t="s">
        <v>560</v>
      </c>
      <c r="AT130" s="172" t="s">
        <v>142</v>
      </c>
      <c r="AU130" s="172" t="s">
        <v>86</v>
      </c>
      <c r="AY130" s="17" t="s">
        <v>139</v>
      </c>
      <c r="BE130" s="173">
        <f>IF(N130="základní",J130,0)</f>
        <v>0</v>
      </c>
      <c r="BF130" s="173">
        <f>IF(N130="snížená",J130,0)</f>
        <v>0</v>
      </c>
      <c r="BG130" s="173">
        <f>IF(N130="zákl. přenesená",J130,0)</f>
        <v>0</v>
      </c>
      <c r="BH130" s="173">
        <f>IF(N130="sníž. přenesená",J130,0)</f>
        <v>0</v>
      </c>
      <c r="BI130" s="173">
        <f>IF(N130="nulová",J130,0)</f>
        <v>0</v>
      </c>
      <c r="BJ130" s="17" t="s">
        <v>84</v>
      </c>
      <c r="BK130" s="173">
        <f>ROUND(I130*H130,2)</f>
        <v>0</v>
      </c>
      <c r="BL130" s="17" t="s">
        <v>560</v>
      </c>
      <c r="BM130" s="172" t="s">
        <v>573</v>
      </c>
    </row>
    <row r="131" spans="1:65" s="2" customFormat="1" ht="7" customHeight="1">
      <c r="A131" s="32"/>
      <c r="B131" s="47"/>
      <c r="C131" s="48"/>
      <c r="D131" s="48"/>
      <c r="E131" s="48"/>
      <c r="F131" s="48"/>
      <c r="G131" s="48"/>
      <c r="H131" s="48"/>
      <c r="I131" s="120"/>
      <c r="J131" s="48"/>
      <c r="K131" s="48"/>
      <c r="L131" s="33"/>
      <c r="M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</sheetData>
  <autoFilter ref="C120:K13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57" fitToHeight="100" orientation="portrait" blackAndWhite="1"/>
  <headerFooter>
    <oddFooter>&amp;CStrana &amp;P z &amp;N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Rekapitulace stavby</vt:lpstr>
      <vt:lpstr>01 - Stavební část</vt:lpstr>
      <vt:lpstr>02 - Přepojení VZT</vt:lpstr>
      <vt:lpstr>03 - Vzduchotechnika</vt:lpstr>
      <vt:lpstr>04 - Silnoproudá elektrot...</vt:lpstr>
      <vt:lpstr>05 - Vedlejší rozpočtové 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iMac</cp:lastModifiedBy>
  <cp:lastPrinted>2020-10-16T12:49:41Z</cp:lastPrinted>
  <dcterms:created xsi:type="dcterms:W3CDTF">2020-10-05T15:07:11Z</dcterms:created>
  <dcterms:modified xsi:type="dcterms:W3CDTF">2020-10-16T13:00:03Z</dcterms:modified>
</cp:coreProperties>
</file>